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r01098\Desktop\Расчеты по замечаниям Минэнерго\"/>
    </mc:Choice>
  </mc:AlternateContent>
  <xr:revisionPtr revIDLastSave="0" documentId="13_ncr:1_{C643C2A1-7A35-4B66-B71B-79922B08D1D0}" xr6:coauthVersionLast="36" xr6:coauthVersionMax="36" xr10:uidLastSave="{00000000-0000-0000-0000-000000000000}"/>
  <bookViews>
    <workbookView xWindow="0" yWindow="0" windowWidth="13260" windowHeight="11310" tabRatio="824" xr2:uid="{00000000-000D-0000-FFFF-FFFF00000000}"/>
  </bookViews>
  <sheets>
    <sheet name="Свод" sheetId="14" r:id="rId1"/>
    <sheet name="2020  факт" sheetId="13" r:id="rId2"/>
    <sheet name="2021г" sheetId="16" r:id="rId3"/>
    <sheet name="2022г" sheetId="17" r:id="rId4"/>
    <sheet name="2023г" sheetId="19" r:id="rId5"/>
    <sheet name="2024г" sheetId="20" r:id="rId6"/>
    <sheet name="2025г" sheetId="21" r:id="rId7"/>
    <sheet name="2026г" sheetId="22" r:id="rId8"/>
    <sheet name="2027г" sheetId="23" r:id="rId9"/>
    <sheet name="цена МАТ. и ОБОР. по ТКП" sheetId="15" r:id="rId10"/>
  </sheets>
  <externalReferences>
    <externalReference r:id="rId11"/>
    <externalReference r:id="rId12"/>
  </externalReferences>
  <definedNames>
    <definedName name="Print_Titles" localSheetId="2">'2021г'!$17:$17</definedName>
    <definedName name="Print_Titles" localSheetId="3">'2022г'!$17:$17</definedName>
    <definedName name="Print_Titles" localSheetId="4">'2023г'!$17:$17</definedName>
    <definedName name="Print_Titles" localSheetId="5">'2024г'!$17:$17</definedName>
    <definedName name="Print_Titles" localSheetId="6">'2025г'!$17:$17</definedName>
    <definedName name="Print_Titles" localSheetId="7">'2026г'!$17:$17</definedName>
    <definedName name="Print_Titles" localSheetId="8">'2027г'!$17:$17</definedName>
    <definedName name="_xlnm.Print_Titles" localSheetId="2">'2021г'!$17:$17</definedName>
    <definedName name="_xlnm.Print_Titles" localSheetId="3">'2022г'!$17:$17</definedName>
    <definedName name="_xlnm.Print_Titles" localSheetId="4">'2023г'!$17:$17</definedName>
    <definedName name="_xlnm.Print_Titles" localSheetId="5">'2024г'!$17:$17</definedName>
    <definedName name="_xlnm.Print_Titles" localSheetId="6">'2025г'!$17:$17</definedName>
    <definedName name="_xlnm.Print_Titles" localSheetId="7">'2026г'!$17:$17</definedName>
    <definedName name="_xlnm.Print_Titles" localSheetId="8">'2027г'!$17:$17</definedName>
    <definedName name="_xlnm.Print_Area" localSheetId="2">'2021г'!$A$1:$H$50</definedName>
    <definedName name="_xlnm.Print_Area" localSheetId="3">'2022г'!$A$1:$H$49</definedName>
    <definedName name="_xlnm.Print_Area" localSheetId="4">'2023г'!$A$1:$H$50</definedName>
    <definedName name="_xlnm.Print_Area" localSheetId="5">'2024г'!$A$1:$H$50</definedName>
    <definedName name="_xlnm.Print_Area" localSheetId="6">'2025г'!$A$1:$H$50</definedName>
    <definedName name="_xlnm.Print_Area" localSheetId="7">'2026г'!$A$1:$H$50</definedName>
    <definedName name="_xlnm.Print_Area" localSheetId="8">'2027г'!$A$1:$H$50</definedName>
  </definedNames>
  <calcPr calcId="191029" fullPrecision="0"/>
</workbook>
</file>

<file path=xl/calcChain.xml><?xml version="1.0" encoding="utf-8"?>
<calcChain xmlns="http://schemas.openxmlformats.org/spreadsheetml/2006/main">
  <c r="H19" i="17" l="1"/>
  <c r="H20" i="17" s="1"/>
  <c r="E20" i="17"/>
  <c r="G20" i="17"/>
  <c r="F20" i="17" l="1"/>
  <c r="D38" i="17"/>
  <c r="B8" i="14"/>
  <c r="G28" i="23" l="1"/>
  <c r="G28" i="22"/>
  <c r="G28" i="21"/>
  <c r="G28" i="20"/>
  <c r="G28" i="19"/>
  <c r="G28" i="16"/>
  <c r="G29" i="23" l="1"/>
  <c r="G30" i="23" s="1"/>
  <c r="H24" i="23"/>
  <c r="D22" i="23"/>
  <c r="D26" i="23" s="1"/>
  <c r="D30" i="23" s="1"/>
  <c r="G20" i="23"/>
  <c r="D20" i="23"/>
  <c r="F19" i="23"/>
  <c r="F20" i="23" s="1"/>
  <c r="F22" i="23" s="1"/>
  <c r="F26" i="23" s="1"/>
  <c r="F30" i="23" s="1"/>
  <c r="E19" i="23"/>
  <c r="H19" i="23" s="1"/>
  <c r="H20" i="23" s="1"/>
  <c r="H22" i="23" s="1"/>
  <c r="H26" i="23" s="1"/>
  <c r="G29" i="22"/>
  <c r="G30" i="22" s="1"/>
  <c r="H28" i="22"/>
  <c r="H29" i="22" s="1"/>
  <c r="H24" i="22"/>
  <c r="G20" i="22"/>
  <c r="D20" i="22"/>
  <c r="D22" i="22" s="1"/>
  <c r="D26" i="22" s="1"/>
  <c r="D30" i="22" s="1"/>
  <c r="H19" i="22"/>
  <c r="H20" i="22" s="1"/>
  <c r="H22" i="22" s="1"/>
  <c r="H26" i="22" s="1"/>
  <c r="F19" i="22"/>
  <c r="F20" i="22" s="1"/>
  <c r="F22" i="22" s="1"/>
  <c r="F26" i="22" s="1"/>
  <c r="F30" i="22" s="1"/>
  <c r="E19" i="22"/>
  <c r="E20" i="22" s="1"/>
  <c r="E22" i="22" s="1"/>
  <c r="E26" i="22" s="1"/>
  <c r="E30" i="22" s="1"/>
  <c r="G29" i="21"/>
  <c r="G30" i="21" s="1"/>
  <c r="H28" i="21"/>
  <c r="H29" i="21" s="1"/>
  <c r="H30" i="21" s="1"/>
  <c r="H24" i="21"/>
  <c r="G20" i="21"/>
  <c r="D20" i="21"/>
  <c r="D22" i="21" s="1"/>
  <c r="D26" i="21" s="1"/>
  <c r="D30" i="21" s="1"/>
  <c r="H19" i="21"/>
  <c r="H20" i="21" s="1"/>
  <c r="H22" i="21" s="1"/>
  <c r="H26" i="21" s="1"/>
  <c r="F19" i="21"/>
  <c r="F20" i="21" s="1"/>
  <c r="F22" i="21" s="1"/>
  <c r="F26" i="21" s="1"/>
  <c r="F30" i="21" s="1"/>
  <c r="E19" i="21"/>
  <c r="E20" i="21" s="1"/>
  <c r="E22" i="21" s="1"/>
  <c r="E26" i="21" s="1"/>
  <c r="E30" i="21" s="1"/>
  <c r="G29" i="20"/>
  <c r="G30" i="20" s="1"/>
  <c r="H28" i="20"/>
  <c r="H29" i="20" s="1"/>
  <c r="H30" i="20" s="1"/>
  <c r="H24" i="20"/>
  <c r="G20" i="20"/>
  <c r="D20" i="20"/>
  <c r="D22" i="20" s="1"/>
  <c r="D26" i="20" s="1"/>
  <c r="D30" i="20" s="1"/>
  <c r="H19" i="20"/>
  <c r="H20" i="20" s="1"/>
  <c r="H22" i="20" s="1"/>
  <c r="H26" i="20" s="1"/>
  <c r="F19" i="20"/>
  <c r="F20" i="20" s="1"/>
  <c r="F22" i="20" s="1"/>
  <c r="F26" i="20" s="1"/>
  <c r="F30" i="20" s="1"/>
  <c r="E19" i="20"/>
  <c r="E20" i="20" s="1"/>
  <c r="E22" i="20" s="1"/>
  <c r="E26" i="20" s="1"/>
  <c r="E30" i="20" s="1"/>
  <c r="H28" i="19"/>
  <c r="H29" i="19" s="1"/>
  <c r="G29" i="19"/>
  <c r="G30" i="19" s="1"/>
  <c r="H24" i="19"/>
  <c r="D22" i="19"/>
  <c r="D26" i="19" s="1"/>
  <c r="D30" i="19" s="1"/>
  <c r="G20" i="19"/>
  <c r="D20" i="19"/>
  <c r="F19" i="19"/>
  <c r="F20" i="19" s="1"/>
  <c r="F22" i="19" s="1"/>
  <c r="F26" i="19" s="1"/>
  <c r="F30" i="19" s="1"/>
  <c r="E19" i="19"/>
  <c r="E20" i="19" s="1"/>
  <c r="E22" i="19" s="1"/>
  <c r="E26" i="19" s="1"/>
  <c r="E30" i="19" s="1"/>
  <c r="H28" i="17"/>
  <c r="H29" i="17" s="1"/>
  <c r="G29" i="17"/>
  <c r="G30" i="17" s="1"/>
  <c r="H24" i="17"/>
  <c r="D20" i="17"/>
  <c r="D22" i="17" s="1"/>
  <c r="D26" i="17" s="1"/>
  <c r="D30" i="17" s="1"/>
  <c r="F22" i="17"/>
  <c r="F26" i="17" s="1"/>
  <c r="F30" i="17" s="1"/>
  <c r="E22" i="17"/>
  <c r="E26" i="17" s="1"/>
  <c r="E30" i="17" s="1"/>
  <c r="E19" i="16"/>
  <c r="F19" i="16"/>
  <c r="E20" i="23" l="1"/>
  <c r="E22" i="23" s="1"/>
  <c r="E26" i="23" s="1"/>
  <c r="E30" i="23" s="1"/>
  <c r="H28" i="23"/>
  <c r="H29" i="23" s="1"/>
  <c r="H30" i="23" s="1"/>
  <c r="H30" i="22"/>
  <c r="H19" i="19"/>
  <c r="H20" i="19" s="1"/>
  <c r="H22" i="19" s="1"/>
  <c r="H26" i="19" s="1"/>
  <c r="H30" i="19" s="1"/>
  <c r="H22" i="17"/>
  <c r="H26" i="17" s="1"/>
  <c r="H30" i="17" s="1"/>
  <c r="D37" i="23" l="1"/>
  <c r="D39" i="23" s="1"/>
  <c r="F37" i="23"/>
  <c r="F39" i="23" s="1"/>
  <c r="D37" i="22"/>
  <c r="D39" i="22" s="1"/>
  <c r="D40" i="22" s="1"/>
  <c r="F37" i="22"/>
  <c r="F39" i="22" s="1"/>
  <c r="D37" i="21"/>
  <c r="D39" i="21" s="1"/>
  <c r="F37" i="21"/>
  <c r="F39" i="21" s="1"/>
  <c r="F37" i="20"/>
  <c r="E37" i="20"/>
  <c r="D37" i="20"/>
  <c r="D37" i="19"/>
  <c r="D39" i="19" s="1"/>
  <c r="E37" i="19"/>
  <c r="E39" i="19" s="1"/>
  <c r="D37" i="17"/>
  <c r="F37" i="17"/>
  <c r="F38" i="17" s="1"/>
  <c r="D40" i="21" l="1"/>
  <c r="D41" i="21" s="1"/>
  <c r="E40" i="19"/>
  <c r="E41" i="19" s="1"/>
  <c r="D40" i="19"/>
  <c r="D41" i="19" s="1"/>
  <c r="D42" i="19" s="1"/>
  <c r="D39" i="17"/>
  <c r="D40" i="17" s="1"/>
  <c r="E37" i="23"/>
  <c r="E39" i="23" s="1"/>
  <c r="E37" i="22"/>
  <c r="E39" i="22" s="1"/>
  <c r="E37" i="21"/>
  <c r="E39" i="21" s="1"/>
  <c r="F37" i="19"/>
  <c r="F39" i="19" s="1"/>
  <c r="G35" i="17"/>
  <c r="G8" i="14" s="1"/>
  <c r="E37" i="17"/>
  <c r="E38" i="17" s="1"/>
  <c r="G35" i="23" l="1"/>
  <c r="G13" i="14" s="1"/>
  <c r="G35" i="22"/>
  <c r="G12" i="14" s="1"/>
  <c r="G35" i="21"/>
  <c r="G11" i="14" s="1"/>
  <c r="G35" i="20"/>
  <c r="G35" i="19"/>
  <c r="G9" i="14" s="1"/>
  <c r="G36" i="17"/>
  <c r="H35" i="17"/>
  <c r="H36" i="17" s="1"/>
  <c r="H35" i="23" l="1"/>
  <c r="H36" i="23" s="1"/>
  <c r="G36" i="23"/>
  <c r="G36" i="22"/>
  <c r="H35" i="22"/>
  <c r="H36" i="22" s="1"/>
  <c r="G36" i="21"/>
  <c r="H35" i="21"/>
  <c r="H36" i="21" s="1"/>
  <c r="G36" i="20"/>
  <c r="H35" i="20"/>
  <c r="H36" i="20" s="1"/>
  <c r="G36" i="19"/>
  <c r="H35" i="19"/>
  <c r="H36" i="19" s="1"/>
  <c r="G32" i="17"/>
  <c r="H8" i="14" s="1"/>
  <c r="H14" i="14" l="1"/>
  <c r="G32" i="20"/>
  <c r="H32" i="20" s="1"/>
  <c r="H33" i="20" s="1"/>
  <c r="H37" i="20" s="1"/>
  <c r="G32" i="23"/>
  <c r="G32" i="22"/>
  <c r="G32" i="21"/>
  <c r="G32" i="19"/>
  <c r="H32" i="17"/>
  <c r="H33" i="17" s="1"/>
  <c r="H37" i="17" s="1"/>
  <c r="H38" i="17" s="1"/>
  <c r="G33" i="17"/>
  <c r="G37" i="17" s="1"/>
  <c r="G38" i="17" s="1"/>
  <c r="G33" i="20" l="1"/>
  <c r="G37" i="20" s="1"/>
  <c r="H32" i="23"/>
  <c r="H33" i="23" s="1"/>
  <c r="H37" i="23" s="1"/>
  <c r="H39" i="23" s="1"/>
  <c r="G33" i="23"/>
  <c r="G37" i="23" s="1"/>
  <c r="G39" i="23" s="1"/>
  <c r="G33" i="22"/>
  <c r="G37" i="22" s="1"/>
  <c r="G39" i="22" s="1"/>
  <c r="H32" i="22"/>
  <c r="H33" i="22" s="1"/>
  <c r="H37" i="22" s="1"/>
  <c r="H39" i="22" s="1"/>
  <c r="G33" i="21"/>
  <c r="G37" i="21" s="1"/>
  <c r="G39" i="21" s="1"/>
  <c r="H32" i="21"/>
  <c r="H33" i="21" s="1"/>
  <c r="H37" i="21" s="1"/>
  <c r="H39" i="21" s="1"/>
  <c r="G33" i="19"/>
  <c r="G37" i="19" s="1"/>
  <c r="G39" i="19" s="1"/>
  <c r="H32" i="19"/>
  <c r="H33" i="19" s="1"/>
  <c r="H37" i="19" s="1"/>
  <c r="H39" i="19" s="1"/>
  <c r="H38" i="23" l="1"/>
  <c r="G38" i="23"/>
  <c r="F38" i="23"/>
  <c r="E38" i="23"/>
  <c r="D38" i="23"/>
  <c r="D40" i="23" s="1"/>
  <c r="H38" i="22"/>
  <c r="G38" i="22"/>
  <c r="F38" i="22"/>
  <c r="E38" i="22"/>
  <c r="D38" i="22"/>
  <c r="E40" i="21"/>
  <c r="E41" i="21" s="1"/>
  <c r="F39" i="20"/>
  <c r="H38" i="21"/>
  <c r="G38" i="21"/>
  <c r="F38" i="21"/>
  <c r="F40" i="21" s="1"/>
  <c r="F41" i="21" s="1"/>
  <c r="E38" i="21"/>
  <c r="D38" i="21"/>
  <c r="H38" i="20"/>
  <c r="G38" i="20"/>
  <c r="F38" i="20"/>
  <c r="E38" i="20"/>
  <c r="E39" i="20" s="1"/>
  <c r="D38" i="20"/>
  <c r="D39" i="20" s="1"/>
  <c r="H38" i="19"/>
  <c r="G38" i="19"/>
  <c r="F38" i="19"/>
  <c r="E38" i="19"/>
  <c r="D38" i="19"/>
  <c r="C6" i="14"/>
  <c r="I6" i="14" s="1"/>
  <c r="G6" i="14"/>
  <c r="F6" i="14"/>
  <c r="E6" i="14"/>
  <c r="D6" i="14"/>
  <c r="E39" i="17" l="1"/>
  <c r="E40" i="17" s="1"/>
  <c r="D8" i="14" s="1"/>
  <c r="D41" i="23"/>
  <c r="D42" i="23" s="1"/>
  <c r="D43" i="23" s="1"/>
  <c r="D40" i="20"/>
  <c r="D41" i="20" s="1"/>
  <c r="D43" i="19"/>
  <c r="E40" i="23"/>
  <c r="E41" i="23" s="1"/>
  <c r="F40" i="23"/>
  <c r="F41" i="23" s="1"/>
  <c r="D41" i="22"/>
  <c r="E40" i="22"/>
  <c r="E41" i="22" s="1"/>
  <c r="F40" i="22"/>
  <c r="F41" i="22" s="1"/>
  <c r="E42" i="21"/>
  <c r="E43" i="21" s="1"/>
  <c r="E11" i="14"/>
  <c r="F42" i="21"/>
  <c r="F43" i="21" s="1"/>
  <c r="E40" i="20"/>
  <c r="E41" i="20" s="1"/>
  <c r="F40" i="20"/>
  <c r="F41" i="20" s="1"/>
  <c r="F40" i="19"/>
  <c r="F41" i="19" s="1"/>
  <c r="D41" i="17"/>
  <c r="D42" i="17" s="1"/>
  <c r="F39" i="17"/>
  <c r="F40" i="17" s="1"/>
  <c r="E8" i="14" s="1"/>
  <c r="G40" i="23" l="1"/>
  <c r="G41" i="23" s="1"/>
  <c r="G42" i="23" s="1"/>
  <c r="G43" i="23" s="1"/>
  <c r="D42" i="20"/>
  <c r="D43" i="20" s="1"/>
  <c r="G39" i="20"/>
  <c r="G40" i="20" s="1"/>
  <c r="G41" i="20" s="1"/>
  <c r="G42" i="20" s="1"/>
  <c r="G43" i="20" s="1"/>
  <c r="H39" i="20"/>
  <c r="G39" i="17"/>
  <c r="G40" i="17" s="1"/>
  <c r="F8" i="14" s="1"/>
  <c r="E13" i="14"/>
  <c r="F42" i="23"/>
  <c r="F43" i="23" s="1"/>
  <c r="E42" i="23"/>
  <c r="E43" i="23" s="1"/>
  <c r="D13" i="14"/>
  <c r="E12" i="14"/>
  <c r="F42" i="22"/>
  <c r="F43" i="22" s="1"/>
  <c r="E42" i="22"/>
  <c r="E43" i="22" s="1"/>
  <c r="D42" i="22"/>
  <c r="D43" i="22" s="1"/>
  <c r="D12" i="14"/>
  <c r="E10" i="14"/>
  <c r="F42" i="20"/>
  <c r="F43" i="20" s="1"/>
  <c r="E42" i="20"/>
  <c r="E43" i="20" s="1"/>
  <c r="D10" i="14"/>
  <c r="E9" i="14"/>
  <c r="F42" i="19"/>
  <c r="F43" i="19" s="1"/>
  <c r="F41" i="17"/>
  <c r="F42" i="17" s="1"/>
  <c r="G41" i="17" l="1"/>
  <c r="G42" i="17" s="1"/>
  <c r="H40" i="23"/>
  <c r="H41" i="23" s="1"/>
  <c r="H42" i="23" s="1"/>
  <c r="H43" i="23" s="1"/>
  <c r="D4" i="23" s="1"/>
  <c r="G40" i="22"/>
  <c r="H40" i="22" s="1"/>
  <c r="H41" i="22" s="1"/>
  <c r="H42" i="22" s="1"/>
  <c r="H43" i="22" s="1"/>
  <c r="D4" i="22" s="1"/>
  <c r="G40" i="21"/>
  <c r="H40" i="21" s="1"/>
  <c r="H41" i="21" s="1"/>
  <c r="H40" i="20"/>
  <c r="H41" i="20" s="1"/>
  <c r="H42" i="20" s="1"/>
  <c r="H43" i="20" s="1"/>
  <c r="D4" i="20" s="1"/>
  <c r="E42" i="19"/>
  <c r="E43" i="19" s="1"/>
  <c r="G40" i="19"/>
  <c r="D9" i="14"/>
  <c r="H39" i="17"/>
  <c r="H40" i="17" s="1"/>
  <c r="D11" i="14"/>
  <c r="D42" i="21"/>
  <c r="D43" i="21" s="1"/>
  <c r="E41" i="17"/>
  <c r="E42" i="17" s="1"/>
  <c r="H41" i="17" l="1"/>
  <c r="H42" i="17" s="1"/>
  <c r="D4" i="17" s="1"/>
  <c r="C8" i="14"/>
  <c r="G41" i="22"/>
  <c r="G42" i="22" s="1"/>
  <c r="G43" i="22" s="1"/>
  <c r="G41" i="21"/>
  <c r="G42" i="21" s="1"/>
  <c r="G43" i="21" s="1"/>
  <c r="H42" i="21"/>
  <c r="H43" i="21" s="1"/>
  <c r="D4" i="21" s="1"/>
  <c r="G41" i="19"/>
  <c r="G42" i="19" s="1"/>
  <c r="G43" i="19" s="1"/>
  <c r="H40" i="19"/>
  <c r="H41" i="19" s="1"/>
  <c r="H42" i="19" s="1"/>
  <c r="H43" i="19" s="1"/>
  <c r="D4" i="19" s="1"/>
  <c r="F13" i="14" l="1"/>
  <c r="F12" i="14"/>
  <c r="F11" i="14"/>
  <c r="G10" i="14" l="1"/>
  <c r="F10" i="14" s="1"/>
  <c r="F9" i="14"/>
  <c r="C13" i="14" l="1"/>
  <c r="I13" i="14" s="1"/>
  <c r="C12" i="14"/>
  <c r="I12" i="14" s="1"/>
  <c r="C11" i="14"/>
  <c r="I11" i="14" s="1"/>
  <c r="C10" i="14"/>
  <c r="I10" i="14" s="1"/>
  <c r="H56" i="23"/>
  <c r="H56" i="22"/>
  <c r="H56" i="21"/>
  <c r="H56" i="20"/>
  <c r="C9" i="14" l="1"/>
  <c r="I9" i="14" s="1"/>
  <c r="H56" i="19"/>
  <c r="I8" i="14" l="1"/>
  <c r="H55" i="17" l="1"/>
  <c r="G29" i="16" l="1"/>
  <c r="G30" i="16" s="1"/>
  <c r="H28" i="16"/>
  <c r="H24" i="16"/>
  <c r="G20" i="16"/>
  <c r="F20" i="16"/>
  <c r="F22" i="16" s="1"/>
  <c r="F26" i="16" s="1"/>
  <c r="F30" i="16" s="1"/>
  <c r="F37" i="16" s="1"/>
  <c r="F39" i="16" s="1"/>
  <c r="E20" i="16"/>
  <c r="E22" i="16" s="1"/>
  <c r="E26" i="16" s="1"/>
  <c r="E30" i="16" s="1"/>
  <c r="E37" i="16" s="1"/>
  <c r="D20" i="16"/>
  <c r="D22" i="16" s="1"/>
  <c r="D26" i="16" s="1"/>
  <c r="D30" i="16" s="1"/>
  <c r="D37" i="16" s="1"/>
  <c r="D39" i="16" s="1"/>
  <c r="H19" i="16"/>
  <c r="E39" i="16" l="1"/>
  <c r="F40" i="16"/>
  <c r="F41" i="16" s="1"/>
  <c r="D40" i="16"/>
  <c r="D41" i="16" s="1"/>
  <c r="H29" i="16"/>
  <c r="H20" i="16"/>
  <c r="H22" i="16" s="1"/>
  <c r="H26" i="16" s="1"/>
  <c r="E40" i="16" l="1"/>
  <c r="E41" i="16" s="1"/>
  <c r="H30" i="16"/>
  <c r="G35" i="16" s="1"/>
  <c r="F42" i="16"/>
  <c r="F43" i="16" s="1"/>
  <c r="E7" i="14"/>
  <c r="E42" i="16" l="1"/>
  <c r="E43" i="16" s="1"/>
  <c r="D42" i="16"/>
  <c r="D7" i="14"/>
  <c r="G7" i="14"/>
  <c r="G36" i="16"/>
  <c r="H35" i="16"/>
  <c r="H36" i="16" s="1"/>
  <c r="G32" i="16" s="1"/>
  <c r="D43" i="16" l="1"/>
  <c r="H32" i="16"/>
  <c r="H33" i="16" s="1"/>
  <c r="H37" i="16" s="1"/>
  <c r="G33" i="16"/>
  <c r="G37" i="16" s="1"/>
  <c r="G39" i="16" s="1"/>
  <c r="G40" i="16" l="1"/>
  <c r="G41" i="16" s="1"/>
  <c r="H41" i="16" s="1"/>
  <c r="H39" i="16"/>
  <c r="H40" i="16" s="1"/>
  <c r="B14" i="14"/>
  <c r="F5" i="15" l="1"/>
  <c r="G42" i="16" l="1"/>
  <c r="C7" i="14"/>
  <c r="I7" i="14" s="1"/>
  <c r="F7" i="14"/>
  <c r="D22" i="13"/>
  <c r="G43" i="16" l="1"/>
  <c r="H42" i="16"/>
  <c r="H43" i="16" s="1"/>
  <c r="D4" i="16" s="1"/>
  <c r="H56" i="16" l="1"/>
  <c r="A7" i="14"/>
  <c r="A8" i="14" s="1"/>
  <c r="A9" i="14" s="1"/>
  <c r="A10" i="14" s="1"/>
  <c r="A11" i="14" s="1"/>
  <c r="A12" i="14" s="1"/>
  <c r="A13" i="14" s="1"/>
  <c r="G14" i="14" l="1"/>
  <c r="F14" i="14" l="1"/>
  <c r="C14" i="14" l="1"/>
  <c r="D14" i="14"/>
  <c r="E14" i="14"/>
  <c r="I14" i="14" l="1"/>
</calcChain>
</file>

<file path=xl/sharedStrings.xml><?xml version="1.0" encoding="utf-8"?>
<sst xmlns="http://schemas.openxmlformats.org/spreadsheetml/2006/main" count="469" uniqueCount="115">
  <si>
    <t>(наименование стройки)</t>
  </si>
  <si>
    <t>№ пп</t>
  </si>
  <si>
    <t>монтажных работ</t>
  </si>
  <si>
    <t>оборудования, мебели, инвентаря</t>
  </si>
  <si>
    <t>прочих</t>
  </si>
  <si>
    <t>Номера сметных расчетов и смет</t>
  </si>
  <si>
    <t>Наименование глав, объектов, работ и затрат</t>
  </si>
  <si>
    <t>строитель-
ных работ</t>
  </si>
  <si>
    <t>Глава 2. Основные объекты строительства</t>
  </si>
  <si>
    <t>Итого по Главе 2. "Основные объекты строительства"</t>
  </si>
  <si>
    <t>Глава 7. Благоустройство и озеленение территории</t>
  </si>
  <si>
    <t>Итого по Главам 1-7</t>
  </si>
  <si>
    <t>Глава 8. Временные здания и сооружения</t>
  </si>
  <si>
    <t>ГСН-81-05-01-2001, прил.1 п.2.6</t>
  </si>
  <si>
    <t>Временные здания и сооружения - 3,9%*0,8 от СМР гл.1-7</t>
  </si>
  <si>
    <t>Итого по Главе 8. "Временные здания и сооружения"</t>
  </si>
  <si>
    <t>Итого по Главам 1-8</t>
  </si>
  <si>
    <t>Глава 9. Прочие работы и затраты</t>
  </si>
  <si>
    <t>Итого по Главе 9. "Прочие работы и затраты"</t>
  </si>
  <si>
    <t>Итого по Главам 1-9</t>
  </si>
  <si>
    <t>Глава 10. Содержание службы заказчика. Строительный контроль</t>
  </si>
  <si>
    <t>Итого по Главе 10. "Содержание службы заказчика. Строительный контроль"</t>
  </si>
  <si>
    <t>Итого по Главам 1-12</t>
  </si>
  <si>
    <t>НДС - 20%</t>
  </si>
  <si>
    <t>(должность, подпись, расшифровка)</t>
  </si>
  <si>
    <t>Заказчик</t>
  </si>
  <si>
    <t>(наименование организации)</t>
  </si>
  <si>
    <t xml:space="preserve">Сводный сметный расчет в сумме     </t>
  </si>
  <si>
    <t>(ссылка на документ об утверждении)</t>
  </si>
  <si>
    <t xml:space="preserve">Итого по сводному расчету с НДС </t>
  </si>
  <si>
    <t xml:space="preserve">тыс. руб. с НДС </t>
  </si>
  <si>
    <t xml:space="preserve">ПАО "МРСК Северо-Запада" </t>
  </si>
  <si>
    <t>Проектные работы</t>
  </si>
  <si>
    <t>Договор</t>
  </si>
  <si>
    <t>Скворцов А.А.</t>
  </si>
  <si>
    <t xml:space="preserve">Подрядчик: </t>
  </si>
  <si>
    <t xml:space="preserve">Заказчик: </t>
  </si>
  <si>
    <t>"УТВЕРЖДЕН" "_____ "  ________________2020 г</t>
  </si>
  <si>
    <t>"_____"_____________2020 г.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</si>
  <si>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</si>
  <si>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Главе 12. "Публичный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работы"</t>
  </si>
  <si>
    <t xml:space="preserve"> И.О Генерального директора АО «Энергосервис Северо-Запада»    </t>
  </si>
  <si>
    <t>Непредвиденные затраты - 1%</t>
  </si>
  <si>
    <t>Итого с учетом "Непредвиденные затраты"</t>
  </si>
  <si>
    <t>Итого в ценах  2022 г.</t>
  </si>
  <si>
    <t>Индекс-дефлятор на 2023 г. 1,051*1,048*1,047</t>
  </si>
  <si>
    <t>Индекс-дефлятор на 2024 г. 1,051*1,048*1,047*1,047</t>
  </si>
  <si>
    <t>Индекс-дефлятор на 2025 г. 1,051*1,048*1,047*1,047*1,047</t>
  </si>
  <si>
    <t>Индекс-дефлятор на 2026 г. 1,051*1,048*1,047*1,047*1,047*1,047</t>
  </si>
  <si>
    <t>Индекс-дефлятор на 2026 г. 1,051*1,048*1,047*1,047*1,047*1,047*1,047</t>
  </si>
  <si>
    <t>Год реализации</t>
  </si>
  <si>
    <t>Кол-во узлов учета</t>
  </si>
  <si>
    <t>СМР</t>
  </si>
  <si>
    <t xml:space="preserve">Оборудование </t>
  </si>
  <si>
    <t>ИТОГО</t>
  </si>
  <si>
    <t>Всего, руб. с НДС</t>
  </si>
  <si>
    <t>ПИР</t>
  </si>
  <si>
    <t>Прочие затраты</t>
  </si>
  <si>
    <t>Сводка затрат</t>
  </si>
  <si>
    <t>по фактическим затратам</t>
  </si>
  <si>
    <t xml:space="preserve"> </t>
  </si>
  <si>
    <t>Год ввода в эксплуатацию</t>
  </si>
  <si>
    <t>2020</t>
  </si>
  <si>
    <t>Вид работ</t>
  </si>
  <si>
    <t>Стоимость СМР</t>
  </si>
  <si>
    <t>Оборудование</t>
  </si>
  <si>
    <t>Прочее (аренда,ФОТ, проценты по кредиту и т.п.)</t>
  </si>
  <si>
    <t>Итого без НДС</t>
  </si>
  <si>
    <t>в т.ч. НДС</t>
  </si>
  <si>
    <t>Оценка полной стоимости проекта с НДС</t>
  </si>
  <si>
    <t>Наименование</t>
  </si>
  <si>
    <t>Ед. изм.</t>
  </si>
  <si>
    <t>Кол-во</t>
  </si>
  <si>
    <t>Технические характеристики</t>
  </si>
  <si>
    <t>ИТОГО, тыс. руб. без НДС</t>
  </si>
  <si>
    <t>Источник ценовой информации</t>
  </si>
  <si>
    <t xml:space="preserve">цены на оборудование и материалы </t>
  </si>
  <si>
    <t>Цена за ед.
без НДС</t>
  </si>
  <si>
    <t>шт.</t>
  </si>
  <si>
    <t xml:space="preserve">Прибор учета трехфазный </t>
  </si>
  <si>
    <t>Составлен на основании: договора на полный комплекс работ от 02.09.2020 № ВЭ2.6-20/0210 подрядчик АО «Энергосервис Северо-Запада»</t>
  </si>
  <si>
    <t xml:space="preserve">СВОДНЫЙ СМЕТНЫЙ РАСЧЕТ СТОИМОСТИ СТРОИТЕЛЬСТВА №1 </t>
  </si>
  <si>
    <t>Установка приборов учета в соответствии с Федеральным законом от 27.12.2018 № 522-ФЗ при выходе из строя ПУ потребителя, класс напряжения 0,22 (0,4) кВ, Республика Карелия.</t>
  </si>
  <si>
    <t>Составлена в ценах по состоянию на 4 квартал 2020г</t>
  </si>
  <si>
    <t>02-01-05</t>
  </si>
  <si>
    <t>Приказ Карельского филиала ПАО "МРСК Северо-Запада"  от 25.02.20 №71</t>
  </si>
  <si>
    <t>Затраты на содержание службы заказчика-застройщика - 5,42% от итогов глав 1-9,12</t>
  </si>
  <si>
    <t xml:space="preserve">Первый Заместитель Генерального директора - директор Карельского филиала  ПАО «МРСК Северо-Запада» </t>
  </si>
  <si>
    <t>Михайлов К.Д.</t>
  </si>
  <si>
    <t>Итого в ценах  2023г.</t>
  </si>
  <si>
    <t>Итого в ценах  2024г.</t>
  </si>
  <si>
    <t>Итого в ценах  2025г.</t>
  </si>
  <si>
    <t>Итого в ценах  2026г.</t>
  </si>
  <si>
    <t>Итого в ценах  2027г.</t>
  </si>
  <si>
    <t>Индекс-дефлятор на 2021 г.</t>
  </si>
  <si>
    <t>Итого в ценах  2021 г.</t>
  </si>
  <si>
    <t>09-01-03</t>
  </si>
  <si>
    <t>Пусконаладочные работы (3 ф счетчиков с ТТ)</t>
  </si>
  <si>
    <t>Сводный расчет стоимости ИП K_003-34-1-05.20-0015</t>
  </si>
  <si>
    <t>K_003-34-1-05.20-0015</t>
  </si>
  <si>
    <t>Развитие системы технического учета электроэнергии, класс напряжения 0,4 кВ,  Республика Карелия (1667 шт.)</t>
  </si>
  <si>
    <t>Номер инвест пректа K_003-34-1-05.20-0015</t>
  </si>
  <si>
    <t>инвест проект K_003-34-1-05.20-0015</t>
  </si>
  <si>
    <t>Всего, руб. без НДС</t>
  </si>
  <si>
    <t>Стоимость   руб.</t>
  </si>
  <si>
    <t>Сметная стоимость, руб.</t>
  </si>
  <si>
    <t>Общая сметная стоимость, руб.</t>
  </si>
  <si>
    <t>Монтаж и демонтаж   3х фазных счетчиков (Щит учета электроэнергии  со счетчик электрической энергии 3 фазный полукосвенного включения РОТЕК PTM-03-D D4H4N-31Y00-O21-ES и трансформаторами тока (комплект))</t>
  </si>
  <si>
    <t>Щит учета электроэнергии  со счетчик электрической энергии 3 фазный полукосвенного включения РОТЕК PTM-03-D D4H4N-31Y00-O21-ES и трансформаторами тока (комплект)</t>
  </si>
  <si>
    <t>КП "Северный кабель" 
от 09.09.2020 №ПО115.1-09/20</t>
  </si>
  <si>
    <t xml:space="preserve">Первый Заместитель Генерального директора - директор Карельского филиала  ПАО «Россети Северо-Запад» </t>
  </si>
  <si>
    <t>Шадрин А.Г.</t>
  </si>
  <si>
    <t>Развитие системы технического учета электроэнергии, класс напряжения 0,4 кВ,  Республика Карелия (1003 шт.)</t>
  </si>
  <si>
    <t>на период 2020 - 2027 гг.</t>
  </si>
  <si>
    <t>Затраты на содержание службы заказчика-застройщика (прочие затраты)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</si>
</sst>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-* #,##0.00\ _₽_-;\-* #,##0.00\ _₽_-;_-* &quot;-&quot;??\ _₽_-;_-@_-"/>
    <numFmt numFmtId="164" formatCode="#,##0.00\ _₽"/>
    <numFmt numFmtId="165" formatCode="#,##0.000\ _₽"/>
    <numFmt numFmtId="166" formatCode="#,##0.00000"/>
    <numFmt numFmtId="167" formatCode="0.00000"/>
    <numFmt numFmtId="168" formatCode="_-* #,##0_р_._-;\-* #,##0_р_._-;_-* &quot;-&quot;??_р_._-;_-@_-"/>
    <numFmt numFmtId="169" formatCode="#,##0.000000"/>
    <numFmt numFmtId="170" formatCode="_-* #,##0.00_-;\-* #,##0.00_-;_-* &quot;-&quot;??_-;_-@_-"/>
    <numFmt numFmtId="171" formatCode="_-* #,##0.0000_-;\-* #,##0.0000_-;_-* &quot;-&quot;??_-;_-@_-"/>
    <numFmt numFmtId="172" formatCode="_-* #,##0\ _₽_-;\-* #,##0\ _₽_-;_-* &quot;-&quot;??\ _₽_-;_-@_-"/>
    <numFmt numFmtId="173" formatCode="_-* #,##0.0000000_-;\-* #,##0.0000000_-;_-* &quot;-&quot;??_-;_-@_-"/>
  </numFmts>
  <fonts count="3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color rgb="FF000000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name val="Arial"/>
      <family val="2"/>
      <charset val="204"/>
    </font>
    <font>
      <sz val="12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4"/>
      <name val="Arial"/>
      <family val="2"/>
      <charset val="204"/>
    </font>
    <font>
      <b/>
      <sz val="11"/>
      <name val="Arial"/>
      <family val="2"/>
      <charset val="204"/>
    </font>
    <font>
      <i/>
      <sz val="1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1"/>
      <name val="Arial"/>
      <family val="2"/>
      <charset val="204"/>
    </font>
    <font>
      <i/>
      <sz val="9"/>
      <name val="Arial"/>
      <family val="2"/>
      <charset val="204"/>
    </font>
    <font>
      <sz val="9"/>
      <name val="Arial"/>
      <family val="2"/>
      <charset val="204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name val="Helv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name val="Arial"/>
      <family val="2"/>
    </font>
    <font>
      <sz val="12"/>
      <color indexed="8"/>
      <name val="Calibri"/>
      <family val="2"/>
      <charset val="204"/>
    </font>
    <font>
      <b/>
      <sz val="12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2"/>
      <name val="Calibri"/>
      <family val="2"/>
      <charset val="204"/>
    </font>
    <font>
      <b/>
      <sz val="12"/>
      <color indexed="8"/>
      <name val="Calibri"/>
      <family val="2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2" fillId="0" borderId="0"/>
    <xf numFmtId="0" fontId="3" fillId="0" borderId="0">
      <alignment horizontal="left" vertical="top"/>
    </xf>
    <xf numFmtId="0" fontId="3" fillId="0" borderId="0">
      <alignment horizontal="right" vertical="top"/>
    </xf>
    <xf numFmtId="0" fontId="3" fillId="0" borderId="0">
      <alignment horizontal="left" vertical="top"/>
    </xf>
    <xf numFmtId="0" fontId="1" fillId="0" borderId="0"/>
    <xf numFmtId="0" fontId="2" fillId="0" borderId="0"/>
    <xf numFmtId="0" fontId="1" fillId="0" borderId="0"/>
    <xf numFmtId="0" fontId="1" fillId="0" borderId="0"/>
    <xf numFmtId="0" fontId="25" fillId="0" borderId="0"/>
    <xf numFmtId="0" fontId="28" fillId="0" borderId="0"/>
    <xf numFmtId="43" fontId="2" fillId="0" borderId="0" applyFont="0" applyFill="0" applyBorder="0" applyAlignment="0" applyProtection="0"/>
  </cellStyleXfs>
  <cellXfs count="171">
    <xf numFmtId="0" fontId="0" fillId="0" borderId="0" xfId="0"/>
    <xf numFmtId="0" fontId="4" fillId="0" borderId="2" xfId="0" applyFont="1" applyBorder="1" applyAlignment="1">
      <alignment horizontal="center" vertical="top" wrapText="1"/>
    </xf>
    <xf numFmtId="49" fontId="5" fillId="0" borderId="0" xfId="0" applyNumberFormat="1" applyFont="1" applyAlignment="1">
      <alignment horizontal="left" vertical="top"/>
    </xf>
    <xf numFmtId="0" fontId="5" fillId="0" borderId="1" xfId="0" applyFont="1" applyBorder="1" applyAlignment="1">
      <alignment vertical="top" wrapText="1"/>
    </xf>
    <xf numFmtId="0" fontId="6" fillId="0" borderId="0" xfId="0" applyFont="1"/>
    <xf numFmtId="0" fontId="4" fillId="0" borderId="0" xfId="0" applyFont="1" applyAlignment="1">
      <alignment horizontal="left" vertical="top"/>
    </xf>
    <xf numFmtId="49" fontId="4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right" vertical="top"/>
    </xf>
    <xf numFmtId="0" fontId="4" fillId="0" borderId="0" xfId="0" applyFont="1"/>
    <xf numFmtId="165" fontId="5" fillId="0" borderId="0" xfId="0" applyNumberFormat="1" applyFont="1" applyAlignment="1">
      <alignment horizontal="center"/>
    </xf>
    <xf numFmtId="0" fontId="8" fillId="0" borderId="0" xfId="0" applyFont="1" applyAlignment="1"/>
    <xf numFmtId="0" fontId="7" fillId="0" borderId="0" xfId="0" quotePrefix="1" applyFont="1" applyFill="1" applyBorder="1" applyAlignment="1">
      <alignment vertical="top" wrapText="1"/>
    </xf>
    <xf numFmtId="0" fontId="5" fillId="0" borderId="0" xfId="0" applyFont="1"/>
    <xf numFmtId="0" fontId="4" fillId="0" borderId="0" xfId="0" applyFont="1" applyFill="1" applyAlignment="1"/>
    <xf numFmtId="0" fontId="4" fillId="0" borderId="0" xfId="0" applyFont="1" applyFill="1" applyAlignment="1">
      <alignment wrapText="1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center" vertical="top"/>
    </xf>
    <xf numFmtId="49" fontId="4" fillId="0" borderId="0" xfId="0" applyNumberFormat="1" applyFont="1" applyFill="1" applyAlignment="1">
      <alignment horizontal="left" vertical="top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4" fillId="0" borderId="5" xfId="0" applyFont="1" applyFill="1" applyBorder="1" applyAlignment="1">
      <alignment horizontal="center" vertical="center"/>
    </xf>
    <xf numFmtId="49" fontId="4" fillId="0" borderId="5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center" vertical="top" wrapText="1"/>
    </xf>
    <xf numFmtId="49" fontId="4" fillId="0" borderId="2" xfId="0" applyNumberFormat="1" applyFont="1" applyFill="1" applyBorder="1" applyAlignment="1">
      <alignment horizontal="left" vertical="top" wrapText="1"/>
    </xf>
    <xf numFmtId="0" fontId="13" fillId="0" borderId="2" xfId="0" applyFont="1" applyFill="1" applyBorder="1" applyAlignment="1">
      <alignment horizontal="right" vertical="top" wrapText="1"/>
    </xf>
    <xf numFmtId="2" fontId="4" fillId="0" borderId="2" xfId="0" applyNumberFormat="1" applyFont="1" applyFill="1" applyBorder="1" applyAlignment="1">
      <alignment horizontal="right" vertical="top" wrapText="1"/>
    </xf>
    <xf numFmtId="0" fontId="4" fillId="0" borderId="2" xfId="0" applyFont="1" applyFill="1" applyBorder="1" applyAlignment="1">
      <alignment horizontal="right" vertical="top"/>
    </xf>
    <xf numFmtId="0" fontId="4" fillId="0" borderId="2" xfId="0" applyFont="1" applyFill="1" applyBorder="1" applyAlignment="1">
      <alignment horizontal="right" vertical="top" wrapText="1"/>
    </xf>
    <xf numFmtId="2" fontId="6" fillId="0" borderId="2" xfId="0" applyNumberFormat="1" applyFont="1" applyFill="1" applyBorder="1" applyAlignment="1">
      <alignment horizontal="right" vertical="top" wrapText="1"/>
    </xf>
    <xf numFmtId="0" fontId="6" fillId="0" borderId="2" xfId="0" applyFont="1" applyFill="1" applyBorder="1" applyAlignment="1">
      <alignment horizontal="right" vertical="top"/>
    </xf>
    <xf numFmtId="164" fontId="4" fillId="0" borderId="2" xfId="0" applyNumberFormat="1" applyFont="1" applyFill="1" applyBorder="1" applyAlignment="1">
      <alignment horizontal="right" vertical="top"/>
    </xf>
    <xf numFmtId="164" fontId="6" fillId="0" borderId="2" xfId="0" applyNumberFormat="1" applyFont="1" applyFill="1" applyBorder="1" applyAlignment="1">
      <alignment horizontal="right" vertical="top" wrapText="1"/>
    </xf>
    <xf numFmtId="0" fontId="4" fillId="0" borderId="0" xfId="0" applyFont="1" applyAlignment="1">
      <alignment vertical="center"/>
    </xf>
    <xf numFmtId="0" fontId="4" fillId="0" borderId="0" xfId="0" applyFont="1" applyFill="1" applyAlignment="1">
      <alignment horizontal="right" vertical="top"/>
    </xf>
    <xf numFmtId="0" fontId="15" fillId="2" borderId="0" xfId="0" applyFont="1" applyFill="1" applyAlignment="1">
      <alignment vertical="top" wrapText="1"/>
    </xf>
    <xf numFmtId="0" fontId="15" fillId="0" borderId="0" xfId="0" applyFont="1"/>
    <xf numFmtId="0" fontId="17" fillId="0" borderId="0" xfId="0" applyFont="1"/>
    <xf numFmtId="0" fontId="4" fillId="0" borderId="0" xfId="0" applyFont="1" applyAlignment="1">
      <alignment horizontal="center" vertical="top"/>
    </xf>
    <xf numFmtId="49" fontId="4" fillId="0" borderId="2" xfId="0" applyNumberFormat="1" applyFont="1" applyBorder="1" applyAlignment="1">
      <alignment horizontal="left" vertical="top"/>
    </xf>
    <xf numFmtId="0" fontId="6" fillId="0" borderId="2" xfId="0" applyFont="1" applyBorder="1" applyAlignment="1">
      <alignment horizontal="center" vertical="top"/>
    </xf>
    <xf numFmtId="0" fontId="4" fillId="0" borderId="0" xfId="0" quotePrefix="1" applyFont="1"/>
    <xf numFmtId="49" fontId="4" fillId="0" borderId="2" xfId="0" applyNumberFormat="1" applyFont="1" applyBorder="1" applyAlignment="1">
      <alignment horizontal="left" vertical="top" wrapText="1"/>
    </xf>
    <xf numFmtId="164" fontId="4" fillId="0" borderId="2" xfId="0" applyNumberFormat="1" applyFont="1" applyBorder="1" applyAlignment="1">
      <alignment horizontal="right" vertical="top" wrapText="1"/>
    </xf>
    <xf numFmtId="165" fontId="4" fillId="0" borderId="2" xfId="0" applyNumberFormat="1" applyFont="1" applyBorder="1" applyAlignment="1">
      <alignment horizontal="center" vertical="top" wrapText="1"/>
    </xf>
    <xf numFmtId="164" fontId="6" fillId="0" borderId="2" xfId="0" applyNumberFormat="1" applyFont="1" applyBorder="1" applyAlignment="1">
      <alignment horizontal="center" vertical="top" wrapText="1"/>
    </xf>
    <xf numFmtId="0" fontId="19" fillId="0" borderId="0" xfId="5" applyFont="1"/>
    <xf numFmtId="0" fontId="4" fillId="0" borderId="2" xfId="6" applyFont="1" applyBorder="1" applyAlignment="1">
      <alignment horizontal="center" vertical="center" wrapText="1"/>
    </xf>
    <xf numFmtId="3" fontId="4" fillId="0" borderId="2" xfId="6" applyNumberFormat="1" applyFont="1" applyBorder="1" applyAlignment="1">
      <alignment horizontal="center" vertical="center" wrapText="1"/>
    </xf>
    <xf numFmtId="4" fontId="4" fillId="0" borderId="2" xfId="6" applyNumberFormat="1" applyFont="1" applyBorder="1" applyAlignment="1">
      <alignment horizontal="center" vertical="center" wrapText="1"/>
    </xf>
    <xf numFmtId="166" fontId="6" fillId="0" borderId="2" xfId="6" applyNumberFormat="1" applyFont="1" applyBorder="1" applyAlignment="1">
      <alignment horizontal="center" vertical="center" wrapText="1"/>
    </xf>
    <xf numFmtId="3" fontId="6" fillId="0" borderId="2" xfId="6" applyNumberFormat="1" applyFont="1" applyBorder="1" applyAlignment="1">
      <alignment horizontal="center" vertical="center" wrapText="1"/>
    </xf>
    <xf numFmtId="4" fontId="6" fillId="0" borderId="2" xfId="6" applyNumberFormat="1" applyFont="1" applyBorder="1" applyAlignment="1">
      <alignment horizontal="center" vertical="center" wrapText="1"/>
    </xf>
    <xf numFmtId="166" fontId="19" fillId="0" borderId="0" xfId="5" applyNumberFormat="1" applyFont="1"/>
    <xf numFmtId="166" fontId="6" fillId="0" borderId="0" xfId="6" applyNumberFormat="1" applyFont="1" applyBorder="1" applyAlignment="1">
      <alignment horizontal="center" wrapText="1"/>
    </xf>
    <xf numFmtId="3" fontId="6" fillId="0" borderId="0" xfId="6" applyNumberFormat="1" applyFont="1" applyBorder="1" applyAlignment="1">
      <alignment horizontal="center" wrapText="1"/>
    </xf>
    <xf numFmtId="166" fontId="6" fillId="0" borderId="0" xfId="0" applyNumberFormat="1" applyFont="1" applyAlignment="1">
      <alignment vertical="center"/>
    </xf>
    <xf numFmtId="3" fontId="19" fillId="0" borderId="0" xfId="5" applyNumberFormat="1" applyFont="1"/>
    <xf numFmtId="168" fontId="20" fillId="0" borderId="0" xfId="7" applyNumberFormat="1" applyFont="1" applyFill="1" applyBorder="1" applyAlignment="1">
      <alignment vertical="center" wrapText="1"/>
    </xf>
    <xf numFmtId="0" fontId="1" fillId="0" borderId="0" xfId="5" applyAlignment="1">
      <alignment vertical="center" wrapText="1"/>
    </xf>
    <xf numFmtId="0" fontId="0" fillId="0" borderId="0" xfId="6" applyFont="1" applyAlignment="1">
      <alignment wrapText="1"/>
    </xf>
    <xf numFmtId="0" fontId="21" fillId="0" borderId="0" xfId="8" applyFont="1" applyAlignment="1"/>
    <xf numFmtId="168" fontId="22" fillId="0" borderId="0" xfId="7" applyNumberFormat="1" applyFont="1" applyFill="1" applyBorder="1" applyAlignment="1">
      <alignment horizontal="center" vertical="center" wrapText="1"/>
    </xf>
    <xf numFmtId="0" fontId="1" fillId="0" borderId="0" xfId="7" applyFont="1" applyBorder="1" applyAlignment="1">
      <alignment horizontal="center" vertical="center" wrapText="1"/>
    </xf>
    <xf numFmtId="0" fontId="23" fillId="0" borderId="0" xfId="7" applyFont="1"/>
    <xf numFmtId="0" fontId="2" fillId="0" borderId="0" xfId="6" applyAlignment="1">
      <alignment wrapText="1"/>
    </xf>
    <xf numFmtId="0" fontId="24" fillId="0" borderId="0" xfId="7" applyFont="1" applyAlignment="1"/>
    <xf numFmtId="0" fontId="20" fillId="0" borderId="0" xfId="7" applyFont="1" applyAlignment="1"/>
    <xf numFmtId="169" fontId="6" fillId="0" borderId="0" xfId="6" applyNumberFormat="1" applyFont="1" applyBorder="1" applyAlignment="1">
      <alignment horizontal="center" wrapText="1"/>
    </xf>
    <xf numFmtId="0" fontId="15" fillId="0" borderId="0" xfId="5" applyFont="1"/>
    <xf numFmtId="3" fontId="15" fillId="0" borderId="0" xfId="5" applyNumberFormat="1" applyFont="1" applyAlignment="1">
      <alignment horizontal="center"/>
    </xf>
    <xf numFmtId="4" fontId="15" fillId="0" borderId="0" xfId="5" applyNumberFormat="1" applyFont="1" applyAlignment="1">
      <alignment horizontal="center"/>
    </xf>
    <xf numFmtId="170" fontId="15" fillId="0" borderId="0" xfId="5" applyNumberFormat="1" applyFont="1" applyAlignment="1">
      <alignment horizontal="center"/>
    </xf>
    <xf numFmtId="171" fontId="15" fillId="0" borderId="0" xfId="5" applyNumberFormat="1" applyFont="1" applyAlignment="1">
      <alignment horizontal="center"/>
    </xf>
    <xf numFmtId="0" fontId="15" fillId="0" borderId="0" xfId="5" applyFont="1" applyAlignment="1">
      <alignment horizontal="center"/>
    </xf>
    <xf numFmtId="169" fontId="15" fillId="0" borderId="0" xfId="5" applyNumberFormat="1" applyFont="1" applyAlignment="1">
      <alignment horizontal="center"/>
    </xf>
    <xf numFmtId="172" fontId="15" fillId="0" borderId="0" xfId="5" applyNumberFormat="1" applyFont="1" applyAlignment="1">
      <alignment horizontal="center"/>
    </xf>
    <xf numFmtId="173" fontId="15" fillId="0" borderId="0" xfId="5" applyNumberFormat="1" applyFont="1" applyAlignment="1">
      <alignment horizontal="center"/>
    </xf>
    <xf numFmtId="0" fontId="24" fillId="0" borderId="0" xfId="7" applyFont="1" applyAlignment="1">
      <alignment horizontal="right"/>
    </xf>
    <xf numFmtId="0" fontId="27" fillId="0" borderId="0" xfId="7" applyFont="1" applyFill="1"/>
    <xf numFmtId="0" fontId="26" fillId="0" borderId="0" xfId="9" applyFont="1" applyAlignment="1" applyProtection="1">
      <alignment horizontal="left" vertical="center"/>
      <protection locked="0"/>
    </xf>
    <xf numFmtId="164" fontId="4" fillId="0" borderId="2" xfId="6" applyNumberFormat="1" applyFont="1" applyBorder="1" applyAlignment="1">
      <alignment horizontal="center" vertical="center" wrapText="1"/>
    </xf>
    <xf numFmtId="4" fontId="19" fillId="0" borderId="0" xfId="5" applyNumberFormat="1" applyFont="1"/>
    <xf numFmtId="0" fontId="28" fillId="0" borderId="0" xfId="10" applyAlignment="1">
      <alignment horizontal="left"/>
    </xf>
    <xf numFmtId="0" fontId="28" fillId="0" borderId="0" xfId="10"/>
    <xf numFmtId="0" fontId="30" fillId="0" borderId="0" xfId="10" applyNumberFormat="1" applyFont="1" applyAlignment="1">
      <alignment horizontal="center" vertical="center"/>
    </xf>
    <xf numFmtId="0" fontId="29" fillId="0" borderId="8" xfId="10" applyNumberFormat="1" applyFont="1" applyBorder="1" applyAlignment="1">
      <alignment horizontal="center" vertical="center" wrapText="1"/>
    </xf>
    <xf numFmtId="167" fontId="29" fillId="0" borderId="9" xfId="10" applyNumberFormat="1" applyFont="1" applyBorder="1" applyAlignment="1">
      <alignment horizontal="right" vertical="center"/>
    </xf>
    <xf numFmtId="167" fontId="34" fillId="0" borderId="9" xfId="10" applyNumberFormat="1" applyFont="1" applyBorder="1" applyAlignment="1">
      <alignment horizontal="right"/>
    </xf>
    <xf numFmtId="167" fontId="29" fillId="0" borderId="9" xfId="10" applyNumberFormat="1" applyFont="1" applyBorder="1" applyAlignment="1">
      <alignment horizontal="right"/>
    </xf>
    <xf numFmtId="0" fontId="20" fillId="0" borderId="0" xfId="0" applyFont="1"/>
    <xf numFmtId="0" fontId="21" fillId="0" borderId="2" xfId="0" applyFont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left" vertical="center" wrapText="1"/>
    </xf>
    <xf numFmtId="0" fontId="21" fillId="0" borderId="2" xfId="0" applyFont="1" applyFill="1" applyBorder="1" applyAlignment="1">
      <alignment horizontal="center" vertical="center" wrapText="1"/>
    </xf>
    <xf numFmtId="4" fontId="21" fillId="0" borderId="2" xfId="0" applyNumberFormat="1" applyFont="1" applyFill="1" applyBorder="1" applyAlignment="1">
      <alignment horizontal="center" vertical="center" wrapText="1"/>
    </xf>
    <xf numFmtId="0" fontId="24" fillId="0" borderId="0" xfId="0" quotePrefix="1" applyFont="1"/>
    <xf numFmtId="3" fontId="4" fillId="0" borderId="2" xfId="6" applyNumberFormat="1" applyFont="1" applyFill="1" applyBorder="1" applyAlignment="1">
      <alignment horizontal="center" vertical="center" wrapText="1"/>
    </xf>
    <xf numFmtId="4" fontId="4" fillId="0" borderId="2" xfId="6" applyNumberFormat="1" applyFont="1" applyFill="1" applyBorder="1" applyAlignment="1">
      <alignment horizontal="center" vertical="center" wrapText="1"/>
    </xf>
    <xf numFmtId="0" fontId="20" fillId="0" borderId="0" xfId="0" quotePrefix="1" applyFont="1"/>
    <xf numFmtId="0" fontId="4" fillId="0" borderId="2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/>
    </xf>
    <xf numFmtId="0" fontId="5" fillId="0" borderId="0" xfId="0" applyFont="1" applyAlignment="1">
      <alignment horizontal="left" vertical="top"/>
    </xf>
    <xf numFmtId="0" fontId="4" fillId="0" borderId="2" xfId="0" applyFont="1" applyFill="1" applyBorder="1" applyAlignment="1">
      <alignment horizontal="center" vertical="center"/>
    </xf>
    <xf numFmtId="3" fontId="10" fillId="0" borderId="0" xfId="5" applyNumberFormat="1" applyFont="1" applyAlignment="1">
      <alignment horizontal="center"/>
    </xf>
    <xf numFmtId="166" fontId="4" fillId="0" borderId="0" xfId="0" applyNumberFormat="1" applyFont="1"/>
    <xf numFmtId="166" fontId="4" fillId="0" borderId="0" xfId="0" applyNumberFormat="1" applyFont="1" applyAlignment="1">
      <alignment horizontal="right" vertical="top"/>
    </xf>
    <xf numFmtId="43" fontId="4" fillId="0" borderId="2" xfId="11" applyFont="1" applyBorder="1" applyAlignment="1">
      <alignment horizontal="right" vertical="top" wrapText="1"/>
    </xf>
    <xf numFmtId="43" fontId="6" fillId="0" borderId="2" xfId="11" applyFont="1" applyBorder="1" applyAlignment="1">
      <alignment horizontal="right" vertical="top" wrapText="1"/>
    </xf>
    <xf numFmtId="43" fontId="6" fillId="0" borderId="2" xfId="11" applyFont="1" applyFill="1" applyBorder="1" applyAlignment="1">
      <alignment horizontal="right" vertical="top" wrapText="1"/>
    </xf>
    <xf numFmtId="43" fontId="4" fillId="0" borderId="2" xfId="11" applyFont="1" applyBorder="1" applyAlignment="1">
      <alignment horizontal="right" vertical="top"/>
    </xf>
    <xf numFmtId="43" fontId="4" fillId="0" borderId="2" xfId="11" applyFont="1" applyFill="1" applyBorder="1" applyAlignment="1">
      <alignment horizontal="right" vertical="top" wrapText="1"/>
    </xf>
    <xf numFmtId="43" fontId="4" fillId="0" borderId="2" xfId="11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/>
    </xf>
    <xf numFmtId="0" fontId="9" fillId="0" borderId="0" xfId="0" applyFont="1" applyFill="1" applyBorder="1" applyAlignment="1">
      <alignment horizontal="center"/>
    </xf>
    <xf numFmtId="0" fontId="24" fillId="0" borderId="0" xfId="7" applyFont="1" applyAlignment="1">
      <alignment horizontal="right"/>
    </xf>
    <xf numFmtId="0" fontId="26" fillId="0" borderId="0" xfId="9" applyFont="1" applyAlignment="1" applyProtection="1">
      <alignment horizontal="left" vertical="center" wrapText="1"/>
      <protection locked="0"/>
    </xf>
    <xf numFmtId="0" fontId="18" fillId="0" borderId="0" xfId="5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68" fontId="20" fillId="0" borderId="0" xfId="7" applyNumberFormat="1" applyFont="1" applyFill="1" applyBorder="1" applyAlignment="1">
      <alignment horizontal="left" vertical="center" wrapText="1"/>
    </xf>
    <xf numFmtId="0" fontId="24" fillId="0" borderId="0" xfId="7" applyFont="1" applyAlignment="1">
      <alignment horizontal="right"/>
    </xf>
    <xf numFmtId="0" fontId="29" fillId="0" borderId="9" xfId="10" applyNumberFormat="1" applyFont="1" applyBorder="1" applyAlignment="1">
      <alignment horizontal="left"/>
    </xf>
    <xf numFmtId="0" fontId="29" fillId="0" borderId="7" xfId="10" applyNumberFormat="1" applyFont="1" applyBorder="1" applyAlignment="1">
      <alignment horizontal="center" vertical="center" wrapText="1"/>
    </xf>
    <xf numFmtId="0" fontId="29" fillId="0" borderId="9" xfId="10" applyNumberFormat="1" applyFont="1" applyBorder="1" applyAlignment="1">
      <alignment horizontal="left" vertical="center"/>
    </xf>
    <xf numFmtId="0" fontId="29" fillId="0" borderId="9" xfId="10" applyNumberFormat="1" applyFont="1" applyBorder="1" applyAlignment="1">
      <alignment horizontal="left" wrapText="1"/>
    </xf>
    <xf numFmtId="0" fontId="33" fillId="0" borderId="0" xfId="10" applyNumberFormat="1" applyFont="1" applyAlignment="1">
      <alignment horizontal="center" vertical="center"/>
    </xf>
    <xf numFmtId="0" fontId="29" fillId="0" borderId="0" xfId="10" applyNumberFormat="1" applyFont="1" applyAlignment="1">
      <alignment horizontal="center"/>
    </xf>
    <xf numFmtId="0" fontId="30" fillId="0" borderId="0" xfId="10" applyNumberFormat="1" applyFont="1" applyAlignment="1">
      <alignment horizontal="center" vertical="top" wrapText="1"/>
    </xf>
    <xf numFmtId="0" fontId="31" fillId="0" borderId="0" xfId="10" applyNumberFormat="1" applyFont="1" applyAlignment="1">
      <alignment horizontal="center" vertical="center" wrapText="1"/>
    </xf>
    <xf numFmtId="0" fontId="32" fillId="0" borderId="0" xfId="10" applyNumberFormat="1" applyFont="1" applyAlignment="1">
      <alignment horizontal="center" vertical="center" wrapText="1"/>
    </xf>
    <xf numFmtId="0" fontId="16" fillId="2" borderId="0" xfId="0" applyFont="1" applyFill="1" applyAlignment="1">
      <alignment horizontal="center" vertical="top" wrapText="1"/>
    </xf>
    <xf numFmtId="0" fontId="12" fillId="2" borderId="0" xfId="0" applyFont="1" applyFill="1" applyAlignment="1">
      <alignment horizontal="left" vertical="top" wrapText="1"/>
    </xf>
    <xf numFmtId="0" fontId="15" fillId="2" borderId="0" xfId="0" applyFont="1" applyFill="1" applyAlignment="1">
      <alignment vertical="top"/>
    </xf>
    <xf numFmtId="0" fontId="15" fillId="2" borderId="0" xfId="0" applyFont="1" applyFill="1" applyAlignment="1">
      <alignment horizontal="left" vertical="top" wrapText="1"/>
    </xf>
    <xf numFmtId="49" fontId="6" fillId="0" borderId="3" xfId="0" applyNumberFormat="1" applyFont="1" applyFill="1" applyBorder="1" applyAlignment="1">
      <alignment horizontal="right" vertical="center" wrapText="1"/>
    </xf>
    <xf numFmtId="49" fontId="6" fillId="0" borderId="4" xfId="0" applyNumberFormat="1" applyFont="1" applyFill="1" applyBorder="1" applyAlignment="1">
      <alignment horizontal="right" vertical="center" wrapText="1"/>
    </xf>
    <xf numFmtId="49" fontId="6" fillId="0" borderId="2" xfId="0" applyNumberFormat="1" applyFont="1" applyFill="1" applyBorder="1" applyAlignment="1">
      <alignment horizontal="right" vertical="top" wrapText="1"/>
    </xf>
    <xf numFmtId="0" fontId="4" fillId="0" borderId="2" xfId="0" applyFont="1" applyFill="1" applyBorder="1" applyAlignment="1">
      <alignment vertical="top" wrapText="1"/>
    </xf>
    <xf numFmtId="0" fontId="6" fillId="0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49" fontId="6" fillId="0" borderId="3" xfId="0" applyNumberFormat="1" applyFont="1" applyFill="1" applyBorder="1" applyAlignment="1">
      <alignment horizontal="right" vertical="top" wrapText="1"/>
    </xf>
    <xf numFmtId="49" fontId="6" fillId="0" borderId="4" xfId="0" applyNumberFormat="1" applyFont="1" applyFill="1" applyBorder="1" applyAlignment="1">
      <alignment horizontal="right" vertical="top" wrapText="1"/>
    </xf>
    <xf numFmtId="0" fontId="4" fillId="0" borderId="3" xfId="0" applyFont="1" applyBorder="1" applyAlignment="1">
      <alignment horizontal="left" vertical="top" wrapText="1"/>
    </xf>
    <xf numFmtId="0" fontId="0" fillId="0" borderId="6" xfId="0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49" fontId="6" fillId="0" borderId="2" xfId="0" applyNumberFormat="1" applyFont="1" applyBorder="1" applyAlignment="1">
      <alignment horizontal="right" vertical="top" wrapText="1"/>
    </xf>
    <xf numFmtId="0" fontId="6" fillId="0" borderId="2" xfId="0" applyFont="1" applyBorder="1" applyAlignment="1">
      <alignment vertical="top" wrapText="1"/>
    </xf>
    <xf numFmtId="0" fontId="4" fillId="0" borderId="2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14" fillId="0" borderId="10" xfId="2" quotePrefix="1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7" fillId="0" borderId="0" xfId="0" applyFont="1" applyFill="1" applyBorder="1" applyAlignment="1">
      <alignment horizontal="center"/>
    </xf>
    <xf numFmtId="0" fontId="8" fillId="0" borderId="0" xfId="0" applyFont="1" applyAlignment="1">
      <alignment horizontal="right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/>
    <xf numFmtId="0" fontId="9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 vertical="top"/>
    </xf>
    <xf numFmtId="0" fontId="10" fillId="0" borderId="0" xfId="0" applyFont="1" applyFill="1" applyBorder="1" applyAlignment="1">
      <alignment horizontal="center"/>
    </xf>
    <xf numFmtId="0" fontId="11" fillId="2" borderId="0" xfId="0" applyFont="1" applyFill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top" wrapText="1"/>
    </xf>
    <xf numFmtId="0" fontId="13" fillId="0" borderId="0" xfId="0" applyFont="1" applyFill="1" applyBorder="1" applyAlignment="1">
      <alignment horizontal="center" vertical="center"/>
    </xf>
    <xf numFmtId="0" fontId="0" fillId="0" borderId="6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35" fillId="0" borderId="0" xfId="0" applyFont="1" applyAlignment="1">
      <alignment horizontal="left" wrapText="1"/>
    </xf>
  </cellXfs>
  <cellStyles count="12">
    <cellStyle name="S11" xfId="4" xr:uid="{00000000-0005-0000-0000-000000000000}"/>
    <cellStyle name="S7" xfId="2" xr:uid="{00000000-0005-0000-0000-000001000000}"/>
    <cellStyle name="S8" xfId="3" xr:uid="{00000000-0005-0000-0000-000002000000}"/>
    <cellStyle name="Обычный" xfId="0" builtinId="0"/>
    <cellStyle name="Обычный 2" xfId="5" xr:uid="{00000000-0005-0000-0000-000004000000}"/>
    <cellStyle name="Обычный 2 2" xfId="6" xr:uid="{00000000-0005-0000-0000-000005000000}"/>
    <cellStyle name="Обычный 3" xfId="1" xr:uid="{00000000-0005-0000-0000-000006000000}"/>
    <cellStyle name="Обычный 4" xfId="10" xr:uid="{00000000-0005-0000-0000-000007000000}"/>
    <cellStyle name="Обычный 4 2" xfId="7" xr:uid="{00000000-0005-0000-0000-000008000000}"/>
    <cellStyle name="Обычный 4 2 2" xfId="8" xr:uid="{00000000-0005-0000-0000-000009000000}"/>
    <cellStyle name="Стиль 1" xfId="9" xr:uid="{00000000-0005-0000-0000-00000A000000}"/>
    <cellStyle name="Финансовый" xfId="11" builtinId="3"/>
  </cellStyles>
  <dxfs count="1"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3752850</xdr:colOff>
      <xdr:row>21</xdr:row>
      <xdr:rowOff>238125</xdr:rowOff>
    </xdr:from>
    <xdr:to>
      <xdr:col>1</xdr:col>
      <xdr:colOff>0</xdr:colOff>
      <xdr:row>23</xdr:row>
      <xdr:rowOff>38100</xdr:rowOff>
    </xdr:to>
    <xdr:pic>
      <xdr:nvPicPr>
        <xdr:cNvPr id="2" name="Рисунок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0150" y="7248525"/>
          <a:ext cx="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\&#1087;&#1088;&#1086;&#1077;&#1082;&#1090;%20&#1080;&#1085;&#1074;&#1077;&#1089;&#1090;&#1080;&#1094;&#1080;&#1086;&#1085;&#1085;&#1086;&#1081;%20&#1087;&#1088;&#1086;&#1075;&#1088;&#1072;&#1084;&#1084;&#1099;\&#1044;&#1086;&#1083;&#1075;&#1086;&#1089;&#1088;&#1086;&#1095;&#1085;&#1072;&#1103;%20&#1048;&#1055;&#1056;\2021-2025\&#1071;&#1085;&#1074;&#1072;&#1088;&#1100;%202021\&#1055;&#1088;&#1080;&#1083;&#1086;&#1078;&#1077;&#1085;&#1080;&#1077;_24_&#1103;&#1085;&#1074;&#1072;&#1088;&#1100;%202021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1%20&#1054;&#1041;&#1066;&#1045;&#1050;&#1058;&#1067;\107%20&#1048;&#1055;&#1056;%20&#1069;&#1057;&#1050;%20&#1040;&#1048;&#1048;&#1057;&#1050;&#1059;&#1069;\5%20&#1041;&#1102;&#1076;&#1078;&#1077;&#1090;%20&#1080;%20&#1057;&#1084;&#1077;&#1090;&#1099;\&#1057;&#1084;&#1077;&#1090;&#1099;\&#1050;&#1040;&#1056;&#1045;&#1051;&#1048;&#1071;\+&#1057;&#1057;&#1056;%20&#1085;&#1072;%204%20&#1082;&#1074;%202020%20(&#1050;&#1072;&#1088;&#1077;&#1083;&#1080;&#1103;)%20&#1050;_003-34-1-05.20-001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РСК"/>
      <sheetName val="Фин-е"/>
      <sheetName val="Проверка_фин"/>
      <sheetName val="КЗ в проекте и в БП !!!"/>
      <sheetName val="проверка ПУ В ЛТП"/>
      <sheetName val="Проверка_утв.план"/>
      <sheetName val="Проверка_факт"/>
      <sheetName val="Проверка_ФОТ,НЗС,КЗ,ДЗ"/>
      <sheetName val="Слож.случаи"/>
      <sheetName val="Структура ГИ"/>
      <sheetName val="Цифровизация ИПР"/>
      <sheetName val="Справочник"/>
    </sheetNames>
    <sheetDataSet>
      <sheetData sheetId="0" refreshError="1">
        <row r="620">
          <cell r="AD620">
            <v>46892.247009999999</v>
          </cell>
          <cell r="GS620">
            <v>0</v>
          </cell>
          <cell r="RR620">
            <v>0</v>
          </cell>
          <cell r="SC62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й сметный расчет"/>
    </sheetNames>
    <sheetDataSet>
      <sheetData sheetId="0">
        <row r="42">
          <cell r="H42">
            <v>1976.4715799999999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1"/>
  <sheetViews>
    <sheetView tabSelected="1" workbookViewId="0">
      <selection activeCell="H5" sqref="H5"/>
    </sheetView>
  </sheetViews>
  <sheetFormatPr defaultColWidth="9.140625" defaultRowHeight="14.25" outlineLevelRow="1" x14ac:dyDescent="0.2"/>
  <cols>
    <col min="1" max="1" width="18" style="46" customWidth="1"/>
    <col min="2" max="2" width="16" style="46" customWidth="1"/>
    <col min="3" max="3" width="18.42578125" style="46" customWidth="1"/>
    <col min="4" max="4" width="14.42578125" style="46" customWidth="1"/>
    <col min="5" max="5" width="16" style="46" customWidth="1"/>
    <col min="6" max="7" width="15.28515625" style="46" customWidth="1"/>
    <col min="8" max="8" width="16.42578125" style="46" customWidth="1"/>
    <col min="9" max="9" width="20" style="46" customWidth="1"/>
    <col min="10" max="10" width="13.7109375" style="46" bestFit="1" customWidth="1"/>
    <col min="11" max="11" width="15.85546875" style="46" bestFit="1" customWidth="1"/>
    <col min="12" max="13" width="9.140625" style="46"/>
    <col min="14" max="14" width="20.85546875" style="46" bestFit="1" customWidth="1"/>
    <col min="15" max="16384" width="9.140625" style="46"/>
  </cols>
  <sheetData>
    <row r="1" spans="1:14" ht="15" x14ac:dyDescent="0.2">
      <c r="A1" s="116" t="s">
        <v>98</v>
      </c>
      <c r="B1" s="116"/>
      <c r="C1" s="116"/>
      <c r="D1" s="116"/>
      <c r="E1" s="116"/>
      <c r="F1" s="116"/>
      <c r="G1" s="117"/>
      <c r="H1" s="117"/>
      <c r="I1" s="117"/>
    </row>
    <row r="2" spans="1:14" ht="15" x14ac:dyDescent="0.2">
      <c r="A2" s="116" t="s">
        <v>112</v>
      </c>
      <c r="B2" s="116"/>
      <c r="C2" s="116"/>
      <c r="D2" s="116"/>
      <c r="E2" s="116"/>
      <c r="F2" s="116"/>
      <c r="G2" s="117"/>
      <c r="H2" s="117"/>
      <c r="I2" s="117"/>
    </row>
    <row r="3" spans="1:14" ht="15" x14ac:dyDescent="0.2">
      <c r="A3" s="116" t="s">
        <v>113</v>
      </c>
      <c r="B3" s="116"/>
      <c r="C3" s="116"/>
      <c r="D3" s="116"/>
      <c r="E3" s="116"/>
      <c r="F3" s="116"/>
      <c r="G3" s="117"/>
      <c r="H3" s="117"/>
      <c r="I3" s="117"/>
    </row>
    <row r="5" spans="1:14" ht="76.5" x14ac:dyDescent="0.2">
      <c r="A5" s="47" t="s">
        <v>50</v>
      </c>
      <c r="B5" s="47" t="s">
        <v>51</v>
      </c>
      <c r="C5" s="47" t="s">
        <v>103</v>
      </c>
      <c r="D5" s="47" t="s">
        <v>52</v>
      </c>
      <c r="E5" s="47" t="s">
        <v>53</v>
      </c>
      <c r="F5" s="47" t="s">
        <v>57</v>
      </c>
      <c r="G5" s="47" t="s">
        <v>56</v>
      </c>
      <c r="H5" s="47" t="s">
        <v>114</v>
      </c>
      <c r="I5" s="47" t="s">
        <v>55</v>
      </c>
    </row>
    <row r="6" spans="1:14" x14ac:dyDescent="0.2">
      <c r="A6" s="47">
        <v>2020</v>
      </c>
      <c r="B6" s="96">
        <v>0</v>
      </c>
      <c r="C6" s="97">
        <f>'2020  факт'!D13*1000</f>
        <v>0</v>
      </c>
      <c r="D6" s="97">
        <f>'2020  факт'!D10*1000</f>
        <v>0</v>
      </c>
      <c r="E6" s="97">
        <f>'2020  факт'!D11*1000</f>
        <v>0</v>
      </c>
      <c r="F6" s="97">
        <f>'2020  факт'!D12*1000</f>
        <v>0</v>
      </c>
      <c r="G6" s="97">
        <f>'2020  факт'!D9*1000</f>
        <v>0</v>
      </c>
      <c r="H6" s="97">
        <v>0</v>
      </c>
      <c r="I6" s="97">
        <f>ROUND(C6*1.2,2)</f>
        <v>0</v>
      </c>
      <c r="J6" s="82"/>
    </row>
    <row r="7" spans="1:14" x14ac:dyDescent="0.2">
      <c r="A7" s="47">
        <f>A6+1</f>
        <v>2021</v>
      </c>
      <c r="B7" s="48">
        <v>0</v>
      </c>
      <c r="C7" s="49">
        <f>'2021г'!H41</f>
        <v>0</v>
      </c>
      <c r="D7" s="49">
        <f>'2021г'!D41+'2021г'!E41</f>
        <v>0</v>
      </c>
      <c r="E7" s="49">
        <f>'2021г'!F41</f>
        <v>0</v>
      </c>
      <c r="F7" s="49">
        <f>'2021г'!G41-Свод!G7</f>
        <v>0</v>
      </c>
      <c r="G7" s="49">
        <f>'2021г'!G35*1.01</f>
        <v>0</v>
      </c>
      <c r="H7" s="49">
        <v>0</v>
      </c>
      <c r="I7" s="97">
        <f t="shared" ref="I7:I13" si="0">ROUND(C7*1.2,2)</f>
        <v>0</v>
      </c>
      <c r="J7" s="82"/>
    </row>
    <row r="8" spans="1:14" x14ac:dyDescent="0.2">
      <c r="A8" s="47">
        <f t="shared" ref="A8:A13" si="1">A7+1</f>
        <v>2022</v>
      </c>
      <c r="B8" s="48">
        <f>'2022г'!I19</f>
        <v>0</v>
      </c>
      <c r="C8" s="81">
        <f>'2022г'!H40</f>
        <v>0</v>
      </c>
      <c r="D8" s="81">
        <f>'2022г'!D40+'2022г'!E40</f>
        <v>0</v>
      </c>
      <c r="E8" s="81">
        <f>'2022г'!F40</f>
        <v>0</v>
      </c>
      <c r="F8" s="81">
        <f>'2022г'!G40-Свод!G8-Свод!H8</f>
        <v>0</v>
      </c>
      <c r="G8" s="81">
        <f>'2022г'!G35*1.01</f>
        <v>0</v>
      </c>
      <c r="H8" s="81">
        <f>'2022г'!G32*1.01</f>
        <v>0</v>
      </c>
      <c r="I8" s="97">
        <f t="shared" si="0"/>
        <v>0</v>
      </c>
      <c r="J8" s="82"/>
    </row>
    <row r="9" spans="1:14" x14ac:dyDescent="0.2">
      <c r="A9" s="47">
        <f t="shared" si="1"/>
        <v>2023</v>
      </c>
      <c r="B9" s="48">
        <v>0</v>
      </c>
      <c r="C9" s="81">
        <f>'2023г'!H41</f>
        <v>0</v>
      </c>
      <c r="D9" s="81">
        <f>'2023г'!D41+'2023г'!E41</f>
        <v>0</v>
      </c>
      <c r="E9" s="81">
        <f>'2023г'!F41</f>
        <v>0</v>
      </c>
      <c r="F9" s="81">
        <f>'2023г'!G41-Свод!G9</f>
        <v>0</v>
      </c>
      <c r="G9" s="81">
        <f>'2023г'!G35*1.01</f>
        <v>0</v>
      </c>
      <c r="H9" s="81">
        <v>0</v>
      </c>
      <c r="I9" s="97">
        <f t="shared" si="0"/>
        <v>0</v>
      </c>
      <c r="J9" s="82"/>
    </row>
    <row r="10" spans="1:14" x14ac:dyDescent="0.2">
      <c r="A10" s="47">
        <f t="shared" si="1"/>
        <v>2024</v>
      </c>
      <c r="B10" s="103">
        <v>0</v>
      </c>
      <c r="C10" s="81">
        <f>'2024г'!H41</f>
        <v>0</v>
      </c>
      <c r="D10" s="81">
        <f>'2024г'!D41+'2024г'!E41</f>
        <v>0</v>
      </c>
      <c r="E10" s="81">
        <f>'2024г'!F41</f>
        <v>0</v>
      </c>
      <c r="F10" s="81">
        <f>'2024г'!G41-Свод!G10</f>
        <v>0</v>
      </c>
      <c r="G10" s="81">
        <f>'2024г'!G41*1.01</f>
        <v>0</v>
      </c>
      <c r="H10" s="81">
        <v>0</v>
      </c>
      <c r="I10" s="97">
        <f>ROUND(C10*1.2,2)</f>
        <v>0</v>
      </c>
      <c r="J10" s="82"/>
    </row>
    <row r="11" spans="1:14" x14ac:dyDescent="0.2">
      <c r="A11" s="47">
        <f t="shared" si="1"/>
        <v>2025</v>
      </c>
      <c r="B11" s="48">
        <v>0</v>
      </c>
      <c r="C11" s="81">
        <f>'2025г'!H41</f>
        <v>0</v>
      </c>
      <c r="D11" s="81">
        <f>'2025г'!D41+'2025г'!E41</f>
        <v>0</v>
      </c>
      <c r="E11" s="81">
        <f>'2025г'!F41</f>
        <v>0</v>
      </c>
      <c r="F11" s="81">
        <f>'2025г'!G41-Свод!G11</f>
        <v>0</v>
      </c>
      <c r="G11" s="81">
        <f>'2025г'!G35*1.01</f>
        <v>0</v>
      </c>
      <c r="H11" s="81">
        <v>0</v>
      </c>
      <c r="I11" s="97">
        <f t="shared" si="0"/>
        <v>0</v>
      </c>
      <c r="J11" s="82"/>
    </row>
    <row r="12" spans="1:14" x14ac:dyDescent="0.2">
      <c r="A12" s="47">
        <f t="shared" si="1"/>
        <v>2026</v>
      </c>
      <c r="B12" s="48">
        <v>0</v>
      </c>
      <c r="C12" s="81">
        <f>'2026г'!H41</f>
        <v>0</v>
      </c>
      <c r="D12" s="81">
        <f>'2026г'!D41+'2026г'!E41</f>
        <v>0</v>
      </c>
      <c r="E12" s="81">
        <f>'2026г'!F41</f>
        <v>0</v>
      </c>
      <c r="F12" s="81">
        <f>'2026г'!G41-Свод!G12</f>
        <v>0</v>
      </c>
      <c r="G12" s="81">
        <f>'2026г'!G35*1.01</f>
        <v>0</v>
      </c>
      <c r="H12" s="81">
        <v>0</v>
      </c>
      <c r="I12" s="97">
        <f t="shared" si="0"/>
        <v>0</v>
      </c>
      <c r="J12" s="82"/>
    </row>
    <row r="13" spans="1:14" x14ac:dyDescent="0.2">
      <c r="A13" s="47">
        <f t="shared" si="1"/>
        <v>2027</v>
      </c>
      <c r="B13" s="48">
        <v>0</v>
      </c>
      <c r="C13" s="81">
        <f>'2027г'!H41</f>
        <v>0</v>
      </c>
      <c r="D13" s="81">
        <f>'2027г'!D41+'2027г'!E41</f>
        <v>0</v>
      </c>
      <c r="E13" s="81">
        <f>'2027г'!F41</f>
        <v>0</v>
      </c>
      <c r="F13" s="81">
        <f>'2027г'!G41-Свод!G13</f>
        <v>0</v>
      </c>
      <c r="G13" s="81">
        <f>'2027г'!G35*1.01</f>
        <v>0</v>
      </c>
      <c r="H13" s="81">
        <v>0</v>
      </c>
      <c r="I13" s="97">
        <f t="shared" si="0"/>
        <v>0</v>
      </c>
      <c r="J13" s="82"/>
    </row>
    <row r="14" spans="1:14" x14ac:dyDescent="0.2">
      <c r="A14" s="50" t="s">
        <v>54</v>
      </c>
      <c r="B14" s="51">
        <f t="shared" ref="B14:I14" si="2">SUM(B6:B13)</f>
        <v>0</v>
      </c>
      <c r="C14" s="52">
        <f t="shared" si="2"/>
        <v>0</v>
      </c>
      <c r="D14" s="52">
        <f t="shared" si="2"/>
        <v>0</v>
      </c>
      <c r="E14" s="52">
        <f t="shared" si="2"/>
        <v>0</v>
      </c>
      <c r="F14" s="52">
        <f t="shared" si="2"/>
        <v>0</v>
      </c>
      <c r="G14" s="52">
        <f t="shared" si="2"/>
        <v>0</v>
      </c>
      <c r="H14" s="52">
        <f t="shared" si="2"/>
        <v>0</v>
      </c>
      <c r="I14" s="52">
        <f t="shared" si="2"/>
        <v>0</v>
      </c>
      <c r="J14" s="82"/>
      <c r="K14" s="53"/>
      <c r="L14" s="53"/>
      <c r="M14" s="53"/>
      <c r="N14" s="53"/>
    </row>
    <row r="15" spans="1:14" x14ac:dyDescent="0.2">
      <c r="A15" s="54"/>
      <c r="B15" s="55"/>
      <c r="C15" s="54"/>
      <c r="D15" s="53"/>
      <c r="E15" s="53"/>
      <c r="F15" s="53"/>
      <c r="G15" s="53"/>
      <c r="H15" s="53"/>
      <c r="I15" s="54"/>
    </row>
    <row r="16" spans="1:14" x14ac:dyDescent="0.2">
      <c r="A16" s="54"/>
      <c r="B16" s="55"/>
      <c r="C16" s="56"/>
      <c r="D16" s="54"/>
      <c r="E16" s="54"/>
      <c r="F16" s="54"/>
      <c r="G16" s="54"/>
      <c r="H16" s="54"/>
      <c r="I16" s="54"/>
      <c r="J16" s="57"/>
      <c r="K16" s="53"/>
    </row>
    <row r="17" spans="1:9" ht="15.75" x14ac:dyDescent="0.25">
      <c r="A17" s="58"/>
      <c r="B17" s="118"/>
      <c r="C17" s="118"/>
      <c r="D17" s="59"/>
      <c r="E17" s="60"/>
      <c r="F17" s="61"/>
      <c r="G17" s="61"/>
      <c r="H17" s="61"/>
      <c r="I17" s="61"/>
    </row>
    <row r="18" spans="1:9" ht="15" x14ac:dyDescent="0.2">
      <c r="A18" s="62"/>
      <c r="B18" s="63"/>
      <c r="C18" s="63"/>
      <c r="D18" s="63"/>
      <c r="E18" s="63"/>
      <c r="F18" s="54"/>
      <c r="G18" s="54"/>
      <c r="H18" s="54"/>
      <c r="I18" s="54"/>
    </row>
    <row r="19" spans="1:9" ht="15.75" x14ac:dyDescent="0.25">
      <c r="A19" s="58"/>
      <c r="B19" s="118"/>
      <c r="C19" s="118"/>
      <c r="D19" s="59"/>
      <c r="E19" s="60"/>
      <c r="F19" s="61"/>
      <c r="G19" s="61"/>
      <c r="H19" s="61"/>
      <c r="I19" s="61"/>
    </row>
    <row r="20" spans="1:9" x14ac:dyDescent="0.2">
      <c r="A20" s="64"/>
      <c r="B20" s="119"/>
      <c r="C20" s="119"/>
      <c r="D20" s="119"/>
      <c r="E20" s="119"/>
      <c r="F20" s="54"/>
      <c r="G20" s="54"/>
      <c r="H20" s="54"/>
      <c r="I20" s="54"/>
    </row>
    <row r="21" spans="1:9" x14ac:dyDescent="0.2">
      <c r="A21" s="65"/>
      <c r="B21" s="65"/>
      <c r="C21" s="65"/>
      <c r="D21" s="65"/>
      <c r="E21" s="65"/>
      <c r="F21" s="54"/>
      <c r="G21" s="54"/>
      <c r="H21" s="54"/>
      <c r="I21" s="54"/>
    </row>
    <row r="22" spans="1:9" ht="15" x14ac:dyDescent="0.25">
      <c r="A22" s="66"/>
      <c r="B22" s="66"/>
      <c r="C22" s="66"/>
      <c r="D22" s="66"/>
      <c r="E22" s="67"/>
      <c r="F22" s="54"/>
      <c r="G22" s="54"/>
      <c r="H22" s="54"/>
      <c r="I22" s="54"/>
    </row>
    <row r="23" spans="1:9" ht="15.75" x14ac:dyDescent="0.25">
      <c r="A23" s="115"/>
      <c r="B23" s="115"/>
      <c r="C23" s="115"/>
      <c r="D23" s="115"/>
      <c r="E23" s="65"/>
      <c r="F23" s="61"/>
      <c r="G23" s="61"/>
      <c r="H23" s="61"/>
      <c r="I23" s="61"/>
    </row>
    <row r="24" spans="1:9" x14ac:dyDescent="0.2">
      <c r="A24" s="54"/>
      <c r="B24" s="55"/>
      <c r="C24" s="54"/>
      <c r="D24" s="54"/>
      <c r="E24" s="54"/>
      <c r="F24" s="54"/>
      <c r="G24" s="54"/>
      <c r="H24" s="54"/>
      <c r="I24" s="54"/>
    </row>
    <row r="25" spans="1:9" x14ac:dyDescent="0.2">
      <c r="A25" s="54"/>
      <c r="B25" s="55"/>
      <c r="C25" s="54"/>
      <c r="D25" s="68"/>
      <c r="E25" s="68"/>
      <c r="F25" s="68"/>
      <c r="G25" s="68"/>
      <c r="H25" s="68"/>
      <c r="I25" s="68"/>
    </row>
    <row r="26" spans="1:9" x14ac:dyDescent="0.2">
      <c r="A26" s="54"/>
      <c r="B26" s="55"/>
      <c r="C26" s="54"/>
      <c r="D26" s="54"/>
      <c r="E26" s="54"/>
      <c r="F26" s="54"/>
      <c r="G26" s="54"/>
      <c r="H26" s="54"/>
      <c r="I26" s="54"/>
    </row>
    <row r="27" spans="1:9" outlineLevel="1" x14ac:dyDescent="0.2">
      <c r="A27" s="69"/>
      <c r="B27" s="70"/>
      <c r="C27" s="71"/>
      <c r="D27" s="71"/>
      <c r="E27" s="71"/>
      <c r="F27" s="71"/>
      <c r="G27" s="71"/>
      <c r="H27" s="71"/>
      <c r="I27" s="71"/>
    </row>
    <row r="28" spans="1:9" outlineLevel="1" x14ac:dyDescent="0.2">
      <c r="A28" s="69"/>
      <c r="B28" s="72"/>
      <c r="C28" s="73"/>
      <c r="D28" s="73"/>
      <c r="E28" s="73"/>
      <c r="F28" s="73"/>
      <c r="G28" s="73"/>
      <c r="H28" s="73"/>
      <c r="I28" s="73"/>
    </row>
    <row r="29" spans="1:9" outlineLevel="1" x14ac:dyDescent="0.2">
      <c r="A29" s="69"/>
      <c r="B29" s="74"/>
      <c r="C29" s="75"/>
      <c r="D29" s="69"/>
    </row>
    <row r="30" spans="1:9" outlineLevel="1" x14ac:dyDescent="0.2">
      <c r="A30" s="69"/>
      <c r="B30" s="76"/>
      <c r="C30" s="77"/>
      <c r="D30" s="69"/>
    </row>
    <row r="31" spans="1:9" x14ac:dyDescent="0.2">
      <c r="A31" s="69"/>
      <c r="B31" s="69"/>
      <c r="C31" s="69"/>
      <c r="D31" s="69"/>
    </row>
    <row r="32" spans="1:9" x14ac:dyDescent="0.2">
      <c r="A32" s="69"/>
      <c r="B32" s="69"/>
      <c r="C32" s="69"/>
      <c r="D32" s="69"/>
    </row>
    <row r="33" spans="1:9" ht="15" x14ac:dyDescent="0.2">
      <c r="F33" s="59"/>
      <c r="G33" s="59"/>
      <c r="H33" s="59"/>
      <c r="I33" s="59"/>
    </row>
    <row r="34" spans="1:9" ht="15" x14ac:dyDescent="0.2">
      <c r="F34" s="63"/>
      <c r="G34" s="63"/>
      <c r="H34" s="63"/>
      <c r="I34" s="63"/>
    </row>
    <row r="35" spans="1:9" ht="15" x14ac:dyDescent="0.2">
      <c r="F35" s="59"/>
      <c r="G35" s="59"/>
      <c r="H35" s="59"/>
      <c r="I35" s="59"/>
    </row>
    <row r="36" spans="1:9" x14ac:dyDescent="0.2">
      <c r="F36" s="78"/>
      <c r="G36" s="78"/>
      <c r="H36" s="114"/>
      <c r="I36" s="78"/>
    </row>
    <row r="37" spans="1:9" x14ac:dyDescent="0.2">
      <c r="F37" s="78"/>
      <c r="G37" s="78"/>
      <c r="H37" s="114"/>
      <c r="I37" s="78"/>
    </row>
    <row r="38" spans="1:9" x14ac:dyDescent="0.2">
      <c r="F38" s="79"/>
      <c r="G38" s="79"/>
      <c r="H38" s="79"/>
      <c r="I38" s="79"/>
    </row>
    <row r="39" spans="1:9" ht="15.75" x14ac:dyDescent="0.2">
      <c r="F39" s="80"/>
      <c r="G39" s="80"/>
      <c r="H39" s="80"/>
      <c r="I39" s="80"/>
    </row>
    <row r="40" spans="1:9" ht="15.75" x14ac:dyDescent="0.2">
      <c r="A40" s="80"/>
      <c r="B40" s="80"/>
      <c r="C40" s="80"/>
      <c r="D40" s="80"/>
      <c r="E40" s="80"/>
      <c r="F40" s="65"/>
      <c r="G40" s="65"/>
      <c r="H40" s="65"/>
      <c r="I40" s="65"/>
    </row>
    <row r="41" spans="1:9" ht="15.75" x14ac:dyDescent="0.2">
      <c r="A41" s="80"/>
      <c r="B41" s="80"/>
      <c r="C41" s="80"/>
      <c r="D41" s="80"/>
      <c r="E41" s="80"/>
      <c r="F41" s="65"/>
      <c r="G41" s="65"/>
      <c r="H41" s="65"/>
      <c r="I41" s="65"/>
    </row>
  </sheetData>
  <mergeCells count="7">
    <mergeCell ref="A23:D23"/>
    <mergeCell ref="A1:I1"/>
    <mergeCell ref="A2:I2"/>
    <mergeCell ref="A3:I3"/>
    <mergeCell ref="B17:C17"/>
    <mergeCell ref="B19:C19"/>
    <mergeCell ref="B20:E20"/>
  </mergeCells>
  <conditionalFormatting sqref="F19:I19 F17:I17 A23 F39:I39 F23:I23">
    <cfRule type="cellIs" dxfId="0" priority="2" operator="equal">
      <formula>0</formula>
    </cfRule>
  </conditionalFormatting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5"/>
  <sheetViews>
    <sheetView workbookViewId="0">
      <selection activeCell="G18" sqref="G18"/>
    </sheetView>
  </sheetViews>
  <sheetFormatPr defaultColWidth="9.140625" defaultRowHeight="15" x14ac:dyDescent="0.25"/>
  <cols>
    <col min="1" max="1" width="27.140625" style="90" customWidth="1"/>
    <col min="2" max="3" width="9.140625" style="90"/>
    <col min="4" max="4" width="17.140625" style="90" customWidth="1"/>
    <col min="5" max="5" width="23.140625" style="90" customWidth="1"/>
    <col min="6" max="6" width="16.42578125" style="90" customWidth="1"/>
    <col min="7" max="7" width="30.85546875" style="90" customWidth="1"/>
    <col min="8" max="9" width="9.140625" style="90"/>
    <col min="10" max="10" width="13.42578125" style="90" bestFit="1" customWidth="1"/>
    <col min="11" max="16384" width="9.140625" style="90"/>
  </cols>
  <sheetData>
    <row r="1" spans="1:7" ht="15.75" x14ac:dyDescent="0.25">
      <c r="A1" s="170" t="s">
        <v>76</v>
      </c>
      <c r="B1" s="170"/>
      <c r="C1" s="170"/>
      <c r="D1" s="170"/>
      <c r="E1" s="170"/>
      <c r="F1" s="170"/>
      <c r="G1" s="170"/>
    </row>
    <row r="2" spans="1:7" x14ac:dyDescent="0.25">
      <c r="A2" s="98" t="s">
        <v>102</v>
      </c>
    </row>
    <row r="3" spans="1:7" x14ac:dyDescent="0.25">
      <c r="A3" s="95"/>
    </row>
    <row r="4" spans="1:7" ht="31.5" x14ac:dyDescent="0.25">
      <c r="A4" s="91" t="s">
        <v>70</v>
      </c>
      <c r="B4" s="91" t="s">
        <v>71</v>
      </c>
      <c r="C4" s="91" t="s">
        <v>72</v>
      </c>
      <c r="D4" s="91" t="s">
        <v>77</v>
      </c>
      <c r="E4" s="91" t="s">
        <v>73</v>
      </c>
      <c r="F4" s="91" t="s">
        <v>74</v>
      </c>
      <c r="G4" s="91" t="s">
        <v>75</v>
      </c>
    </row>
    <row r="5" spans="1:7" ht="114.75" x14ac:dyDescent="0.25">
      <c r="A5" s="92" t="s">
        <v>79</v>
      </c>
      <c r="B5" s="93" t="s">
        <v>78</v>
      </c>
      <c r="C5" s="93"/>
      <c r="D5" s="111">
        <v>50000</v>
      </c>
      <c r="E5" s="42" t="s">
        <v>108</v>
      </c>
      <c r="F5" s="94">
        <f>C5*D5</f>
        <v>0</v>
      </c>
      <c r="G5" s="93" t="s">
        <v>109</v>
      </c>
    </row>
  </sheetData>
  <mergeCells count="1">
    <mergeCell ref="A1:G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2"/>
  <sheetViews>
    <sheetView workbookViewId="0">
      <selection activeCell="D10" sqref="D9:D15"/>
    </sheetView>
  </sheetViews>
  <sheetFormatPr defaultRowHeight="11.25" x14ac:dyDescent="0.2"/>
  <cols>
    <col min="1" max="1" width="43.28515625" style="83" customWidth="1"/>
    <col min="2" max="2" width="4" style="83" customWidth="1"/>
    <col min="3" max="3" width="3.5703125" style="83" customWidth="1"/>
    <col min="4" max="4" width="34.5703125" style="83" customWidth="1"/>
    <col min="5" max="5" width="4.5703125" style="83" customWidth="1"/>
    <col min="6" max="242" width="9.140625" style="84" customWidth="1"/>
    <col min="243" max="243" width="43.28515625" style="84" customWidth="1"/>
    <col min="244" max="244" width="4" style="84" customWidth="1"/>
    <col min="245" max="245" width="3.5703125" style="84" customWidth="1"/>
    <col min="246" max="246" width="34.5703125" style="84" customWidth="1"/>
    <col min="247" max="247" width="4.5703125" style="84" customWidth="1"/>
    <col min="248" max="249" width="9.140625" style="84" customWidth="1"/>
    <col min="250" max="250" width="11" style="84" customWidth="1"/>
    <col min="251" max="498" width="9.140625" style="84" customWidth="1"/>
    <col min="499" max="499" width="43.28515625" style="84" customWidth="1"/>
    <col min="500" max="500" width="4" style="84" customWidth="1"/>
    <col min="501" max="501" width="3.5703125" style="84" customWidth="1"/>
    <col min="502" max="502" width="34.5703125" style="84" customWidth="1"/>
    <col min="503" max="503" width="4.5703125" style="84" customWidth="1"/>
    <col min="504" max="505" width="9.140625" style="84" customWidth="1"/>
    <col min="506" max="506" width="11" style="84" customWidth="1"/>
    <col min="507" max="754" width="9.140625" style="84" customWidth="1"/>
    <col min="755" max="755" width="43.28515625" style="84" customWidth="1"/>
    <col min="756" max="756" width="4" style="84" customWidth="1"/>
    <col min="757" max="757" width="3.5703125" style="84" customWidth="1"/>
    <col min="758" max="758" width="34.5703125" style="84" customWidth="1"/>
    <col min="759" max="759" width="4.5703125" style="84" customWidth="1"/>
    <col min="760" max="761" width="9.140625" style="84" customWidth="1"/>
    <col min="762" max="762" width="11" style="84" customWidth="1"/>
    <col min="763" max="1010" width="9.140625" style="84" customWidth="1"/>
    <col min="1011" max="1011" width="43.28515625" style="84" customWidth="1"/>
    <col min="1012" max="1012" width="4" style="84" customWidth="1"/>
    <col min="1013" max="1013" width="3.5703125" style="84" customWidth="1"/>
    <col min="1014" max="1014" width="34.5703125" style="84" customWidth="1"/>
    <col min="1015" max="1015" width="4.5703125" style="84" customWidth="1"/>
    <col min="1016" max="1017" width="9.140625" style="84" customWidth="1"/>
    <col min="1018" max="1018" width="11" style="84" customWidth="1"/>
    <col min="1019" max="1266" width="9.140625" style="84" customWidth="1"/>
    <col min="1267" max="1267" width="43.28515625" style="84" customWidth="1"/>
    <col min="1268" max="1268" width="4" style="84" customWidth="1"/>
    <col min="1269" max="1269" width="3.5703125" style="84" customWidth="1"/>
    <col min="1270" max="1270" width="34.5703125" style="84" customWidth="1"/>
    <col min="1271" max="1271" width="4.5703125" style="84" customWidth="1"/>
    <col min="1272" max="1273" width="9.140625" style="84" customWidth="1"/>
    <col min="1274" max="1274" width="11" style="84" customWidth="1"/>
    <col min="1275" max="1522" width="9.140625" style="84" customWidth="1"/>
    <col min="1523" max="1523" width="43.28515625" style="84" customWidth="1"/>
    <col min="1524" max="1524" width="4" style="84" customWidth="1"/>
    <col min="1525" max="1525" width="3.5703125" style="84" customWidth="1"/>
    <col min="1526" max="1526" width="34.5703125" style="84" customWidth="1"/>
    <col min="1527" max="1527" width="4.5703125" style="84" customWidth="1"/>
    <col min="1528" max="1529" width="9.140625" style="84" customWidth="1"/>
    <col min="1530" max="1530" width="11" style="84" customWidth="1"/>
    <col min="1531" max="1778" width="9.140625" style="84" customWidth="1"/>
    <col min="1779" max="1779" width="43.28515625" style="84" customWidth="1"/>
    <col min="1780" max="1780" width="4" style="84" customWidth="1"/>
    <col min="1781" max="1781" width="3.5703125" style="84" customWidth="1"/>
    <col min="1782" max="1782" width="34.5703125" style="84" customWidth="1"/>
    <col min="1783" max="1783" width="4.5703125" style="84" customWidth="1"/>
    <col min="1784" max="1785" width="9.140625" style="84" customWidth="1"/>
    <col min="1786" max="1786" width="11" style="84" customWidth="1"/>
    <col min="1787" max="2034" width="9.140625" style="84" customWidth="1"/>
    <col min="2035" max="2035" width="43.28515625" style="84" customWidth="1"/>
    <col min="2036" max="2036" width="4" style="84" customWidth="1"/>
    <col min="2037" max="2037" width="3.5703125" style="84" customWidth="1"/>
    <col min="2038" max="2038" width="34.5703125" style="84" customWidth="1"/>
    <col min="2039" max="2039" width="4.5703125" style="84" customWidth="1"/>
    <col min="2040" max="2041" width="9.140625" style="84" customWidth="1"/>
    <col min="2042" max="2042" width="11" style="84" customWidth="1"/>
    <col min="2043" max="2290" width="9.140625" style="84" customWidth="1"/>
    <col min="2291" max="2291" width="43.28515625" style="84" customWidth="1"/>
    <col min="2292" max="2292" width="4" style="84" customWidth="1"/>
    <col min="2293" max="2293" width="3.5703125" style="84" customWidth="1"/>
    <col min="2294" max="2294" width="34.5703125" style="84" customWidth="1"/>
    <col min="2295" max="2295" width="4.5703125" style="84" customWidth="1"/>
    <col min="2296" max="2297" width="9.140625" style="84" customWidth="1"/>
    <col min="2298" max="2298" width="11" style="84" customWidth="1"/>
    <col min="2299" max="2546" width="9.140625" style="84" customWidth="1"/>
    <col min="2547" max="2547" width="43.28515625" style="84" customWidth="1"/>
    <col min="2548" max="2548" width="4" style="84" customWidth="1"/>
    <col min="2549" max="2549" width="3.5703125" style="84" customWidth="1"/>
    <col min="2550" max="2550" width="34.5703125" style="84" customWidth="1"/>
    <col min="2551" max="2551" width="4.5703125" style="84" customWidth="1"/>
    <col min="2552" max="2553" width="9.140625" style="84" customWidth="1"/>
    <col min="2554" max="2554" width="11" style="84" customWidth="1"/>
    <col min="2555" max="2802" width="9.140625" style="84" customWidth="1"/>
    <col min="2803" max="2803" width="43.28515625" style="84" customWidth="1"/>
    <col min="2804" max="2804" width="4" style="84" customWidth="1"/>
    <col min="2805" max="2805" width="3.5703125" style="84" customWidth="1"/>
    <col min="2806" max="2806" width="34.5703125" style="84" customWidth="1"/>
    <col min="2807" max="2807" width="4.5703125" style="84" customWidth="1"/>
    <col min="2808" max="2809" width="9.140625" style="84" customWidth="1"/>
    <col min="2810" max="2810" width="11" style="84" customWidth="1"/>
    <col min="2811" max="3058" width="9.140625" style="84" customWidth="1"/>
    <col min="3059" max="3059" width="43.28515625" style="84" customWidth="1"/>
    <col min="3060" max="3060" width="4" style="84" customWidth="1"/>
    <col min="3061" max="3061" width="3.5703125" style="84" customWidth="1"/>
    <col min="3062" max="3062" width="34.5703125" style="84" customWidth="1"/>
    <col min="3063" max="3063" width="4.5703125" style="84" customWidth="1"/>
    <col min="3064" max="3065" width="9.140625" style="84" customWidth="1"/>
    <col min="3066" max="3066" width="11" style="84" customWidth="1"/>
    <col min="3067" max="3314" width="9.140625" style="84" customWidth="1"/>
    <col min="3315" max="3315" width="43.28515625" style="84" customWidth="1"/>
    <col min="3316" max="3316" width="4" style="84" customWidth="1"/>
    <col min="3317" max="3317" width="3.5703125" style="84" customWidth="1"/>
    <col min="3318" max="3318" width="34.5703125" style="84" customWidth="1"/>
    <col min="3319" max="3319" width="4.5703125" style="84" customWidth="1"/>
    <col min="3320" max="3321" width="9.140625" style="84" customWidth="1"/>
    <col min="3322" max="3322" width="11" style="84" customWidth="1"/>
    <col min="3323" max="3570" width="9.140625" style="84" customWidth="1"/>
    <col min="3571" max="3571" width="43.28515625" style="84" customWidth="1"/>
    <col min="3572" max="3572" width="4" style="84" customWidth="1"/>
    <col min="3573" max="3573" width="3.5703125" style="84" customWidth="1"/>
    <col min="3574" max="3574" width="34.5703125" style="84" customWidth="1"/>
    <col min="3575" max="3575" width="4.5703125" style="84" customWidth="1"/>
    <col min="3576" max="3577" width="9.140625" style="84" customWidth="1"/>
    <col min="3578" max="3578" width="11" style="84" customWidth="1"/>
    <col min="3579" max="3826" width="9.140625" style="84" customWidth="1"/>
    <col min="3827" max="3827" width="43.28515625" style="84" customWidth="1"/>
    <col min="3828" max="3828" width="4" style="84" customWidth="1"/>
    <col min="3829" max="3829" width="3.5703125" style="84" customWidth="1"/>
    <col min="3830" max="3830" width="34.5703125" style="84" customWidth="1"/>
    <col min="3831" max="3831" width="4.5703125" style="84" customWidth="1"/>
    <col min="3832" max="3833" width="9.140625" style="84" customWidth="1"/>
    <col min="3834" max="3834" width="11" style="84" customWidth="1"/>
    <col min="3835" max="4082" width="9.140625" style="84" customWidth="1"/>
    <col min="4083" max="4083" width="43.28515625" style="84" customWidth="1"/>
    <col min="4084" max="4084" width="4" style="84" customWidth="1"/>
    <col min="4085" max="4085" width="3.5703125" style="84" customWidth="1"/>
    <col min="4086" max="4086" width="34.5703125" style="84" customWidth="1"/>
    <col min="4087" max="4087" width="4.5703125" style="84" customWidth="1"/>
    <col min="4088" max="4089" width="9.140625" style="84" customWidth="1"/>
    <col min="4090" max="4090" width="11" style="84" customWidth="1"/>
    <col min="4091" max="4338" width="9.140625" style="84" customWidth="1"/>
    <col min="4339" max="4339" width="43.28515625" style="84" customWidth="1"/>
    <col min="4340" max="4340" width="4" style="84" customWidth="1"/>
    <col min="4341" max="4341" width="3.5703125" style="84" customWidth="1"/>
    <col min="4342" max="4342" width="34.5703125" style="84" customWidth="1"/>
    <col min="4343" max="4343" width="4.5703125" style="84" customWidth="1"/>
    <col min="4344" max="4345" width="9.140625" style="84" customWidth="1"/>
    <col min="4346" max="4346" width="11" style="84" customWidth="1"/>
    <col min="4347" max="4594" width="9.140625" style="84" customWidth="1"/>
    <col min="4595" max="4595" width="43.28515625" style="84" customWidth="1"/>
    <col min="4596" max="4596" width="4" style="84" customWidth="1"/>
    <col min="4597" max="4597" width="3.5703125" style="84" customWidth="1"/>
    <col min="4598" max="4598" width="34.5703125" style="84" customWidth="1"/>
    <col min="4599" max="4599" width="4.5703125" style="84" customWidth="1"/>
    <col min="4600" max="4601" width="9.140625" style="84" customWidth="1"/>
    <col min="4602" max="4602" width="11" style="84" customWidth="1"/>
    <col min="4603" max="4850" width="9.140625" style="84" customWidth="1"/>
    <col min="4851" max="4851" width="43.28515625" style="84" customWidth="1"/>
    <col min="4852" max="4852" width="4" style="84" customWidth="1"/>
    <col min="4853" max="4853" width="3.5703125" style="84" customWidth="1"/>
    <col min="4854" max="4854" width="34.5703125" style="84" customWidth="1"/>
    <col min="4855" max="4855" width="4.5703125" style="84" customWidth="1"/>
    <col min="4856" max="4857" width="9.140625" style="84" customWidth="1"/>
    <col min="4858" max="4858" width="11" style="84" customWidth="1"/>
    <col min="4859" max="5106" width="9.140625" style="84" customWidth="1"/>
    <col min="5107" max="5107" width="43.28515625" style="84" customWidth="1"/>
    <col min="5108" max="5108" width="4" style="84" customWidth="1"/>
    <col min="5109" max="5109" width="3.5703125" style="84" customWidth="1"/>
    <col min="5110" max="5110" width="34.5703125" style="84" customWidth="1"/>
    <col min="5111" max="5111" width="4.5703125" style="84" customWidth="1"/>
    <col min="5112" max="5113" width="9.140625" style="84" customWidth="1"/>
    <col min="5114" max="5114" width="11" style="84" customWidth="1"/>
    <col min="5115" max="5362" width="9.140625" style="84" customWidth="1"/>
    <col min="5363" max="5363" width="43.28515625" style="84" customWidth="1"/>
    <col min="5364" max="5364" width="4" style="84" customWidth="1"/>
    <col min="5365" max="5365" width="3.5703125" style="84" customWidth="1"/>
    <col min="5366" max="5366" width="34.5703125" style="84" customWidth="1"/>
    <col min="5367" max="5367" width="4.5703125" style="84" customWidth="1"/>
    <col min="5368" max="5369" width="9.140625" style="84" customWidth="1"/>
    <col min="5370" max="5370" width="11" style="84" customWidth="1"/>
    <col min="5371" max="5618" width="9.140625" style="84" customWidth="1"/>
    <col min="5619" max="5619" width="43.28515625" style="84" customWidth="1"/>
    <col min="5620" max="5620" width="4" style="84" customWidth="1"/>
    <col min="5621" max="5621" width="3.5703125" style="84" customWidth="1"/>
    <col min="5622" max="5622" width="34.5703125" style="84" customWidth="1"/>
    <col min="5623" max="5623" width="4.5703125" style="84" customWidth="1"/>
    <col min="5624" max="5625" width="9.140625" style="84" customWidth="1"/>
    <col min="5626" max="5626" width="11" style="84" customWidth="1"/>
    <col min="5627" max="5874" width="9.140625" style="84" customWidth="1"/>
    <col min="5875" max="5875" width="43.28515625" style="84" customWidth="1"/>
    <col min="5876" max="5876" width="4" style="84" customWidth="1"/>
    <col min="5877" max="5877" width="3.5703125" style="84" customWidth="1"/>
    <col min="5878" max="5878" width="34.5703125" style="84" customWidth="1"/>
    <col min="5879" max="5879" width="4.5703125" style="84" customWidth="1"/>
    <col min="5880" max="5881" width="9.140625" style="84" customWidth="1"/>
    <col min="5882" max="5882" width="11" style="84" customWidth="1"/>
    <col min="5883" max="6130" width="9.140625" style="84" customWidth="1"/>
    <col min="6131" max="6131" width="43.28515625" style="84" customWidth="1"/>
    <col min="6132" max="6132" width="4" style="84" customWidth="1"/>
    <col min="6133" max="6133" width="3.5703125" style="84" customWidth="1"/>
    <col min="6134" max="6134" width="34.5703125" style="84" customWidth="1"/>
    <col min="6135" max="6135" width="4.5703125" style="84" customWidth="1"/>
    <col min="6136" max="6137" width="9.140625" style="84" customWidth="1"/>
    <col min="6138" max="6138" width="11" style="84" customWidth="1"/>
    <col min="6139" max="6386" width="9.140625" style="84" customWidth="1"/>
    <col min="6387" max="6387" width="43.28515625" style="84" customWidth="1"/>
    <col min="6388" max="6388" width="4" style="84" customWidth="1"/>
    <col min="6389" max="6389" width="3.5703125" style="84" customWidth="1"/>
    <col min="6390" max="6390" width="34.5703125" style="84" customWidth="1"/>
    <col min="6391" max="6391" width="4.5703125" style="84" customWidth="1"/>
    <col min="6392" max="6393" width="9.140625" style="84" customWidth="1"/>
    <col min="6394" max="6394" width="11" style="84" customWidth="1"/>
    <col min="6395" max="6642" width="9.140625" style="84" customWidth="1"/>
    <col min="6643" max="6643" width="43.28515625" style="84" customWidth="1"/>
    <col min="6644" max="6644" width="4" style="84" customWidth="1"/>
    <col min="6645" max="6645" width="3.5703125" style="84" customWidth="1"/>
    <col min="6646" max="6646" width="34.5703125" style="84" customWidth="1"/>
    <col min="6647" max="6647" width="4.5703125" style="84" customWidth="1"/>
    <col min="6648" max="6649" width="9.140625" style="84" customWidth="1"/>
    <col min="6650" max="6650" width="11" style="84" customWidth="1"/>
    <col min="6651" max="6898" width="9.140625" style="84" customWidth="1"/>
    <col min="6899" max="6899" width="43.28515625" style="84" customWidth="1"/>
    <col min="6900" max="6900" width="4" style="84" customWidth="1"/>
    <col min="6901" max="6901" width="3.5703125" style="84" customWidth="1"/>
    <col min="6902" max="6902" width="34.5703125" style="84" customWidth="1"/>
    <col min="6903" max="6903" width="4.5703125" style="84" customWidth="1"/>
    <col min="6904" max="6905" width="9.140625" style="84" customWidth="1"/>
    <col min="6906" max="6906" width="11" style="84" customWidth="1"/>
    <col min="6907" max="7154" width="9.140625" style="84" customWidth="1"/>
    <col min="7155" max="7155" width="43.28515625" style="84" customWidth="1"/>
    <col min="7156" max="7156" width="4" style="84" customWidth="1"/>
    <col min="7157" max="7157" width="3.5703125" style="84" customWidth="1"/>
    <col min="7158" max="7158" width="34.5703125" style="84" customWidth="1"/>
    <col min="7159" max="7159" width="4.5703125" style="84" customWidth="1"/>
    <col min="7160" max="7161" width="9.140625" style="84" customWidth="1"/>
    <col min="7162" max="7162" width="11" style="84" customWidth="1"/>
    <col min="7163" max="7410" width="9.140625" style="84" customWidth="1"/>
    <col min="7411" max="7411" width="43.28515625" style="84" customWidth="1"/>
    <col min="7412" max="7412" width="4" style="84" customWidth="1"/>
    <col min="7413" max="7413" width="3.5703125" style="84" customWidth="1"/>
    <col min="7414" max="7414" width="34.5703125" style="84" customWidth="1"/>
    <col min="7415" max="7415" width="4.5703125" style="84" customWidth="1"/>
    <col min="7416" max="7417" width="9.140625" style="84" customWidth="1"/>
    <col min="7418" max="7418" width="11" style="84" customWidth="1"/>
    <col min="7419" max="7666" width="9.140625" style="84" customWidth="1"/>
    <col min="7667" max="7667" width="43.28515625" style="84" customWidth="1"/>
    <col min="7668" max="7668" width="4" style="84" customWidth="1"/>
    <col min="7669" max="7669" width="3.5703125" style="84" customWidth="1"/>
    <col min="7670" max="7670" width="34.5703125" style="84" customWidth="1"/>
    <col min="7671" max="7671" width="4.5703125" style="84" customWidth="1"/>
    <col min="7672" max="7673" width="9.140625" style="84" customWidth="1"/>
    <col min="7674" max="7674" width="11" style="84" customWidth="1"/>
    <col min="7675" max="7922" width="9.140625" style="84" customWidth="1"/>
    <col min="7923" max="7923" width="43.28515625" style="84" customWidth="1"/>
    <col min="7924" max="7924" width="4" style="84" customWidth="1"/>
    <col min="7925" max="7925" width="3.5703125" style="84" customWidth="1"/>
    <col min="7926" max="7926" width="34.5703125" style="84" customWidth="1"/>
    <col min="7927" max="7927" width="4.5703125" style="84" customWidth="1"/>
    <col min="7928" max="7929" width="9.140625" style="84" customWidth="1"/>
    <col min="7930" max="7930" width="11" style="84" customWidth="1"/>
    <col min="7931" max="8178" width="9.140625" style="84" customWidth="1"/>
    <col min="8179" max="8179" width="43.28515625" style="84" customWidth="1"/>
    <col min="8180" max="8180" width="4" style="84" customWidth="1"/>
    <col min="8181" max="8181" width="3.5703125" style="84" customWidth="1"/>
    <col min="8182" max="8182" width="34.5703125" style="84" customWidth="1"/>
    <col min="8183" max="8183" width="4.5703125" style="84" customWidth="1"/>
    <col min="8184" max="8185" width="9.140625" style="84" customWidth="1"/>
    <col min="8186" max="8186" width="11" style="84" customWidth="1"/>
    <col min="8187" max="8434" width="9.140625" style="84" customWidth="1"/>
    <col min="8435" max="8435" width="43.28515625" style="84" customWidth="1"/>
    <col min="8436" max="8436" width="4" style="84" customWidth="1"/>
    <col min="8437" max="8437" width="3.5703125" style="84" customWidth="1"/>
    <col min="8438" max="8438" width="34.5703125" style="84" customWidth="1"/>
    <col min="8439" max="8439" width="4.5703125" style="84" customWidth="1"/>
    <col min="8440" max="8441" width="9.140625" style="84" customWidth="1"/>
    <col min="8442" max="8442" width="11" style="84" customWidth="1"/>
    <col min="8443" max="8690" width="9.140625" style="84" customWidth="1"/>
    <col min="8691" max="8691" width="43.28515625" style="84" customWidth="1"/>
    <col min="8692" max="8692" width="4" style="84" customWidth="1"/>
    <col min="8693" max="8693" width="3.5703125" style="84" customWidth="1"/>
    <col min="8694" max="8694" width="34.5703125" style="84" customWidth="1"/>
    <col min="8695" max="8695" width="4.5703125" style="84" customWidth="1"/>
    <col min="8696" max="8697" width="9.140625" style="84" customWidth="1"/>
    <col min="8698" max="8698" width="11" style="84" customWidth="1"/>
    <col min="8699" max="8946" width="9.140625" style="84" customWidth="1"/>
    <col min="8947" max="8947" width="43.28515625" style="84" customWidth="1"/>
    <col min="8948" max="8948" width="4" style="84" customWidth="1"/>
    <col min="8949" max="8949" width="3.5703125" style="84" customWidth="1"/>
    <col min="8950" max="8950" width="34.5703125" style="84" customWidth="1"/>
    <col min="8951" max="8951" width="4.5703125" style="84" customWidth="1"/>
    <col min="8952" max="8953" width="9.140625" style="84" customWidth="1"/>
    <col min="8954" max="8954" width="11" style="84" customWidth="1"/>
    <col min="8955" max="9202" width="9.140625" style="84" customWidth="1"/>
    <col min="9203" max="9203" width="43.28515625" style="84" customWidth="1"/>
    <col min="9204" max="9204" width="4" style="84" customWidth="1"/>
    <col min="9205" max="9205" width="3.5703125" style="84" customWidth="1"/>
    <col min="9206" max="9206" width="34.5703125" style="84" customWidth="1"/>
    <col min="9207" max="9207" width="4.5703125" style="84" customWidth="1"/>
    <col min="9208" max="9209" width="9.140625" style="84" customWidth="1"/>
    <col min="9210" max="9210" width="11" style="84" customWidth="1"/>
    <col min="9211" max="9458" width="9.140625" style="84" customWidth="1"/>
    <col min="9459" max="9459" width="43.28515625" style="84" customWidth="1"/>
    <col min="9460" max="9460" width="4" style="84" customWidth="1"/>
    <col min="9461" max="9461" width="3.5703125" style="84" customWidth="1"/>
    <col min="9462" max="9462" width="34.5703125" style="84" customWidth="1"/>
    <col min="9463" max="9463" width="4.5703125" style="84" customWidth="1"/>
    <col min="9464" max="9465" width="9.140625" style="84" customWidth="1"/>
    <col min="9466" max="9466" width="11" style="84" customWidth="1"/>
    <col min="9467" max="9714" width="9.140625" style="84" customWidth="1"/>
    <col min="9715" max="9715" width="43.28515625" style="84" customWidth="1"/>
    <col min="9716" max="9716" width="4" style="84" customWidth="1"/>
    <col min="9717" max="9717" width="3.5703125" style="84" customWidth="1"/>
    <col min="9718" max="9718" width="34.5703125" style="84" customWidth="1"/>
    <col min="9719" max="9719" width="4.5703125" style="84" customWidth="1"/>
    <col min="9720" max="9721" width="9.140625" style="84" customWidth="1"/>
    <col min="9722" max="9722" width="11" style="84" customWidth="1"/>
    <col min="9723" max="9970" width="9.140625" style="84" customWidth="1"/>
    <col min="9971" max="9971" width="43.28515625" style="84" customWidth="1"/>
    <col min="9972" max="9972" width="4" style="84" customWidth="1"/>
    <col min="9973" max="9973" width="3.5703125" style="84" customWidth="1"/>
    <col min="9974" max="9974" width="34.5703125" style="84" customWidth="1"/>
    <col min="9975" max="9975" width="4.5703125" style="84" customWidth="1"/>
    <col min="9976" max="9977" width="9.140625" style="84" customWidth="1"/>
    <col min="9978" max="9978" width="11" style="84" customWidth="1"/>
    <col min="9979" max="10226" width="9.140625" style="84" customWidth="1"/>
    <col min="10227" max="10227" width="43.28515625" style="84" customWidth="1"/>
    <col min="10228" max="10228" width="4" style="84" customWidth="1"/>
    <col min="10229" max="10229" width="3.5703125" style="84" customWidth="1"/>
    <col min="10230" max="10230" width="34.5703125" style="84" customWidth="1"/>
    <col min="10231" max="10231" width="4.5703125" style="84" customWidth="1"/>
    <col min="10232" max="10233" width="9.140625" style="84" customWidth="1"/>
    <col min="10234" max="10234" width="11" style="84" customWidth="1"/>
    <col min="10235" max="10482" width="9.140625" style="84" customWidth="1"/>
    <col min="10483" max="10483" width="43.28515625" style="84" customWidth="1"/>
    <col min="10484" max="10484" width="4" style="84" customWidth="1"/>
    <col min="10485" max="10485" width="3.5703125" style="84" customWidth="1"/>
    <col min="10486" max="10486" width="34.5703125" style="84" customWidth="1"/>
    <col min="10487" max="10487" width="4.5703125" style="84" customWidth="1"/>
    <col min="10488" max="10489" width="9.140625" style="84" customWidth="1"/>
    <col min="10490" max="10490" width="11" style="84" customWidth="1"/>
    <col min="10491" max="10738" width="9.140625" style="84" customWidth="1"/>
    <col min="10739" max="10739" width="43.28515625" style="84" customWidth="1"/>
    <col min="10740" max="10740" width="4" style="84" customWidth="1"/>
    <col min="10741" max="10741" width="3.5703125" style="84" customWidth="1"/>
    <col min="10742" max="10742" width="34.5703125" style="84" customWidth="1"/>
    <col min="10743" max="10743" width="4.5703125" style="84" customWidth="1"/>
    <col min="10744" max="10745" width="9.140625" style="84" customWidth="1"/>
    <col min="10746" max="10746" width="11" style="84" customWidth="1"/>
    <col min="10747" max="10994" width="9.140625" style="84" customWidth="1"/>
    <col min="10995" max="10995" width="43.28515625" style="84" customWidth="1"/>
    <col min="10996" max="10996" width="4" style="84" customWidth="1"/>
    <col min="10997" max="10997" width="3.5703125" style="84" customWidth="1"/>
    <col min="10998" max="10998" width="34.5703125" style="84" customWidth="1"/>
    <col min="10999" max="10999" width="4.5703125" style="84" customWidth="1"/>
    <col min="11000" max="11001" width="9.140625" style="84" customWidth="1"/>
    <col min="11002" max="11002" width="11" style="84" customWidth="1"/>
    <col min="11003" max="11250" width="9.140625" style="84" customWidth="1"/>
    <col min="11251" max="11251" width="43.28515625" style="84" customWidth="1"/>
    <col min="11252" max="11252" width="4" style="84" customWidth="1"/>
    <col min="11253" max="11253" width="3.5703125" style="84" customWidth="1"/>
    <col min="11254" max="11254" width="34.5703125" style="84" customWidth="1"/>
    <col min="11255" max="11255" width="4.5703125" style="84" customWidth="1"/>
    <col min="11256" max="11257" width="9.140625" style="84" customWidth="1"/>
    <col min="11258" max="11258" width="11" style="84" customWidth="1"/>
    <col min="11259" max="11506" width="9.140625" style="84" customWidth="1"/>
    <col min="11507" max="11507" width="43.28515625" style="84" customWidth="1"/>
    <col min="11508" max="11508" width="4" style="84" customWidth="1"/>
    <col min="11509" max="11509" width="3.5703125" style="84" customWidth="1"/>
    <col min="11510" max="11510" width="34.5703125" style="84" customWidth="1"/>
    <col min="11511" max="11511" width="4.5703125" style="84" customWidth="1"/>
    <col min="11512" max="11513" width="9.140625" style="84" customWidth="1"/>
    <col min="11514" max="11514" width="11" style="84" customWidth="1"/>
    <col min="11515" max="11762" width="9.140625" style="84" customWidth="1"/>
    <col min="11763" max="11763" width="43.28515625" style="84" customWidth="1"/>
    <col min="11764" max="11764" width="4" style="84" customWidth="1"/>
    <col min="11765" max="11765" width="3.5703125" style="84" customWidth="1"/>
    <col min="11766" max="11766" width="34.5703125" style="84" customWidth="1"/>
    <col min="11767" max="11767" width="4.5703125" style="84" customWidth="1"/>
    <col min="11768" max="11769" width="9.140625" style="84" customWidth="1"/>
    <col min="11770" max="11770" width="11" style="84" customWidth="1"/>
    <col min="11771" max="12018" width="9.140625" style="84" customWidth="1"/>
    <col min="12019" max="12019" width="43.28515625" style="84" customWidth="1"/>
    <col min="12020" max="12020" width="4" style="84" customWidth="1"/>
    <col min="12021" max="12021" width="3.5703125" style="84" customWidth="1"/>
    <col min="12022" max="12022" width="34.5703125" style="84" customWidth="1"/>
    <col min="12023" max="12023" width="4.5703125" style="84" customWidth="1"/>
    <col min="12024" max="12025" width="9.140625" style="84" customWidth="1"/>
    <col min="12026" max="12026" width="11" style="84" customWidth="1"/>
    <col min="12027" max="12274" width="9.140625" style="84" customWidth="1"/>
    <col min="12275" max="12275" width="43.28515625" style="84" customWidth="1"/>
    <col min="12276" max="12276" width="4" style="84" customWidth="1"/>
    <col min="12277" max="12277" width="3.5703125" style="84" customWidth="1"/>
    <col min="12278" max="12278" width="34.5703125" style="84" customWidth="1"/>
    <col min="12279" max="12279" width="4.5703125" style="84" customWidth="1"/>
    <col min="12280" max="12281" width="9.140625" style="84" customWidth="1"/>
    <col min="12282" max="12282" width="11" style="84" customWidth="1"/>
    <col min="12283" max="12530" width="9.140625" style="84" customWidth="1"/>
    <col min="12531" max="12531" width="43.28515625" style="84" customWidth="1"/>
    <col min="12532" max="12532" width="4" style="84" customWidth="1"/>
    <col min="12533" max="12533" width="3.5703125" style="84" customWidth="1"/>
    <col min="12534" max="12534" width="34.5703125" style="84" customWidth="1"/>
    <col min="12535" max="12535" width="4.5703125" style="84" customWidth="1"/>
    <col min="12536" max="12537" width="9.140625" style="84" customWidth="1"/>
    <col min="12538" max="12538" width="11" style="84" customWidth="1"/>
    <col min="12539" max="12786" width="9.140625" style="84" customWidth="1"/>
    <col min="12787" max="12787" width="43.28515625" style="84" customWidth="1"/>
    <col min="12788" max="12788" width="4" style="84" customWidth="1"/>
    <col min="12789" max="12789" width="3.5703125" style="84" customWidth="1"/>
    <col min="12790" max="12790" width="34.5703125" style="84" customWidth="1"/>
    <col min="12791" max="12791" width="4.5703125" style="84" customWidth="1"/>
    <col min="12792" max="12793" width="9.140625" style="84" customWidth="1"/>
    <col min="12794" max="12794" width="11" style="84" customWidth="1"/>
    <col min="12795" max="13042" width="9.140625" style="84" customWidth="1"/>
    <col min="13043" max="13043" width="43.28515625" style="84" customWidth="1"/>
    <col min="13044" max="13044" width="4" style="84" customWidth="1"/>
    <col min="13045" max="13045" width="3.5703125" style="84" customWidth="1"/>
    <col min="13046" max="13046" width="34.5703125" style="84" customWidth="1"/>
    <col min="13047" max="13047" width="4.5703125" style="84" customWidth="1"/>
    <col min="13048" max="13049" width="9.140625" style="84" customWidth="1"/>
    <col min="13050" max="13050" width="11" style="84" customWidth="1"/>
    <col min="13051" max="13298" width="9.140625" style="84" customWidth="1"/>
    <col min="13299" max="13299" width="43.28515625" style="84" customWidth="1"/>
    <col min="13300" max="13300" width="4" style="84" customWidth="1"/>
    <col min="13301" max="13301" width="3.5703125" style="84" customWidth="1"/>
    <col min="13302" max="13302" width="34.5703125" style="84" customWidth="1"/>
    <col min="13303" max="13303" width="4.5703125" style="84" customWidth="1"/>
    <col min="13304" max="13305" width="9.140625" style="84" customWidth="1"/>
    <col min="13306" max="13306" width="11" style="84" customWidth="1"/>
    <col min="13307" max="13554" width="9.140625" style="84" customWidth="1"/>
    <col min="13555" max="13555" width="43.28515625" style="84" customWidth="1"/>
    <col min="13556" max="13556" width="4" style="84" customWidth="1"/>
    <col min="13557" max="13557" width="3.5703125" style="84" customWidth="1"/>
    <col min="13558" max="13558" width="34.5703125" style="84" customWidth="1"/>
    <col min="13559" max="13559" width="4.5703125" style="84" customWidth="1"/>
    <col min="13560" max="13561" width="9.140625" style="84" customWidth="1"/>
    <col min="13562" max="13562" width="11" style="84" customWidth="1"/>
    <col min="13563" max="13810" width="9.140625" style="84" customWidth="1"/>
    <col min="13811" max="13811" width="43.28515625" style="84" customWidth="1"/>
    <col min="13812" max="13812" width="4" style="84" customWidth="1"/>
    <col min="13813" max="13813" width="3.5703125" style="84" customWidth="1"/>
    <col min="13814" max="13814" width="34.5703125" style="84" customWidth="1"/>
    <col min="13815" max="13815" width="4.5703125" style="84" customWidth="1"/>
    <col min="13816" max="13817" width="9.140625" style="84" customWidth="1"/>
    <col min="13818" max="13818" width="11" style="84" customWidth="1"/>
    <col min="13819" max="14066" width="9.140625" style="84" customWidth="1"/>
    <col min="14067" max="14067" width="43.28515625" style="84" customWidth="1"/>
    <col min="14068" max="14068" width="4" style="84" customWidth="1"/>
    <col min="14069" max="14069" width="3.5703125" style="84" customWidth="1"/>
    <col min="14070" max="14070" width="34.5703125" style="84" customWidth="1"/>
    <col min="14071" max="14071" width="4.5703125" style="84" customWidth="1"/>
    <col min="14072" max="14073" width="9.140625" style="84" customWidth="1"/>
    <col min="14074" max="14074" width="11" style="84" customWidth="1"/>
    <col min="14075" max="14322" width="9.140625" style="84" customWidth="1"/>
    <col min="14323" max="14323" width="43.28515625" style="84" customWidth="1"/>
    <col min="14324" max="14324" width="4" style="84" customWidth="1"/>
    <col min="14325" max="14325" width="3.5703125" style="84" customWidth="1"/>
    <col min="14326" max="14326" width="34.5703125" style="84" customWidth="1"/>
    <col min="14327" max="14327" width="4.5703125" style="84" customWidth="1"/>
    <col min="14328" max="14329" width="9.140625" style="84" customWidth="1"/>
    <col min="14330" max="14330" width="11" style="84" customWidth="1"/>
    <col min="14331" max="14578" width="9.140625" style="84" customWidth="1"/>
    <col min="14579" max="14579" width="43.28515625" style="84" customWidth="1"/>
    <col min="14580" max="14580" width="4" style="84" customWidth="1"/>
    <col min="14581" max="14581" width="3.5703125" style="84" customWidth="1"/>
    <col min="14582" max="14582" width="34.5703125" style="84" customWidth="1"/>
    <col min="14583" max="14583" width="4.5703125" style="84" customWidth="1"/>
    <col min="14584" max="14585" width="9.140625" style="84" customWidth="1"/>
    <col min="14586" max="14586" width="11" style="84" customWidth="1"/>
    <col min="14587" max="14834" width="9.140625" style="84" customWidth="1"/>
    <col min="14835" max="14835" width="43.28515625" style="84" customWidth="1"/>
    <col min="14836" max="14836" width="4" style="84" customWidth="1"/>
    <col min="14837" max="14837" width="3.5703125" style="84" customWidth="1"/>
    <col min="14838" max="14838" width="34.5703125" style="84" customWidth="1"/>
    <col min="14839" max="14839" width="4.5703125" style="84" customWidth="1"/>
    <col min="14840" max="14841" width="9.140625" style="84" customWidth="1"/>
    <col min="14842" max="14842" width="11" style="84" customWidth="1"/>
    <col min="14843" max="15090" width="9.140625" style="84" customWidth="1"/>
    <col min="15091" max="15091" width="43.28515625" style="84" customWidth="1"/>
    <col min="15092" max="15092" width="4" style="84" customWidth="1"/>
    <col min="15093" max="15093" width="3.5703125" style="84" customWidth="1"/>
    <col min="15094" max="15094" width="34.5703125" style="84" customWidth="1"/>
    <col min="15095" max="15095" width="4.5703125" style="84" customWidth="1"/>
    <col min="15096" max="15097" width="9.140625" style="84" customWidth="1"/>
    <col min="15098" max="15098" width="11" style="84" customWidth="1"/>
    <col min="15099" max="15346" width="9.140625" style="84" customWidth="1"/>
    <col min="15347" max="15347" width="43.28515625" style="84" customWidth="1"/>
    <col min="15348" max="15348" width="4" style="84" customWidth="1"/>
    <col min="15349" max="15349" width="3.5703125" style="84" customWidth="1"/>
    <col min="15350" max="15350" width="34.5703125" style="84" customWidth="1"/>
    <col min="15351" max="15351" width="4.5703125" style="84" customWidth="1"/>
    <col min="15352" max="15353" width="9.140625" style="84" customWidth="1"/>
    <col min="15354" max="15354" width="11" style="84" customWidth="1"/>
    <col min="15355" max="15602" width="9.140625" style="84" customWidth="1"/>
    <col min="15603" max="15603" width="43.28515625" style="84" customWidth="1"/>
    <col min="15604" max="15604" width="4" style="84" customWidth="1"/>
    <col min="15605" max="15605" width="3.5703125" style="84" customWidth="1"/>
    <col min="15606" max="15606" width="34.5703125" style="84" customWidth="1"/>
    <col min="15607" max="15607" width="4.5703125" style="84" customWidth="1"/>
    <col min="15608" max="15609" width="9.140625" style="84" customWidth="1"/>
    <col min="15610" max="15610" width="11" style="84" customWidth="1"/>
    <col min="15611" max="15858" width="9.140625" style="84" customWidth="1"/>
    <col min="15859" max="15859" width="43.28515625" style="84" customWidth="1"/>
    <col min="15860" max="15860" width="4" style="84" customWidth="1"/>
    <col min="15861" max="15861" width="3.5703125" style="84" customWidth="1"/>
    <col min="15862" max="15862" width="34.5703125" style="84" customWidth="1"/>
    <col min="15863" max="15863" width="4.5703125" style="84" customWidth="1"/>
    <col min="15864" max="15865" width="9.140625" style="84" customWidth="1"/>
    <col min="15866" max="15866" width="11" style="84" customWidth="1"/>
    <col min="15867" max="16114" width="9.140625" style="84" customWidth="1"/>
    <col min="16115" max="16115" width="43.28515625" style="84" customWidth="1"/>
    <col min="16116" max="16116" width="4" style="84" customWidth="1"/>
    <col min="16117" max="16117" width="3.5703125" style="84" customWidth="1"/>
    <col min="16118" max="16118" width="34.5703125" style="84" customWidth="1"/>
    <col min="16119" max="16119" width="4.5703125" style="84" customWidth="1"/>
    <col min="16120" max="16121" width="9.140625" style="84" customWidth="1"/>
    <col min="16122" max="16122" width="11" style="84" customWidth="1"/>
    <col min="16123" max="16370" width="9.140625" style="84" customWidth="1"/>
    <col min="16371" max="16384" width="9.140625" style="84"/>
  </cols>
  <sheetData>
    <row r="1" spans="1:5" ht="15.75" customHeight="1" x14ac:dyDescent="0.25">
      <c r="A1" s="125" t="s">
        <v>58</v>
      </c>
      <c r="B1" s="125"/>
      <c r="C1" s="125"/>
      <c r="D1" s="125"/>
    </row>
    <row r="2" spans="1:5" s="83" customFormat="1" ht="26.25" customHeight="1" x14ac:dyDescent="0.25">
      <c r="A2" s="125" t="s">
        <v>59</v>
      </c>
      <c r="B2" s="125"/>
      <c r="C2" s="125"/>
      <c r="D2" s="125"/>
    </row>
    <row r="3" spans="1:5" s="83" customFormat="1" ht="26.25" customHeight="1" x14ac:dyDescent="0.2">
      <c r="A3" s="126" t="s">
        <v>99</v>
      </c>
      <c r="B3" s="126"/>
      <c r="C3" s="126"/>
      <c r="D3" s="126"/>
      <c r="E3" s="83" t="s">
        <v>60</v>
      </c>
    </row>
    <row r="4" spans="1:5" s="83" customFormat="1" ht="80.25" customHeight="1" x14ac:dyDescent="0.2">
      <c r="A4" s="127" t="s">
        <v>100</v>
      </c>
      <c r="B4" s="127"/>
      <c r="C4" s="127"/>
      <c r="D4" s="127"/>
    </row>
    <row r="5" spans="1:5" s="83" customFormat="1" ht="45.75" customHeight="1" x14ac:dyDescent="0.2">
      <c r="A5" s="128" t="s">
        <v>80</v>
      </c>
      <c r="B5" s="128"/>
      <c r="C5" s="128"/>
      <c r="D5" s="128"/>
    </row>
    <row r="6" spans="1:5" s="83" customFormat="1" ht="24" customHeight="1" x14ac:dyDescent="0.2">
      <c r="A6" s="124" t="s">
        <v>61</v>
      </c>
      <c r="B6" s="124"/>
      <c r="C6" s="124"/>
      <c r="D6" s="85" t="s">
        <v>62</v>
      </c>
    </row>
    <row r="7" spans="1:5" s="83" customFormat="1" ht="21.75" customHeight="1" thickBot="1" x14ac:dyDescent="0.25"/>
    <row r="8" spans="1:5" ht="15.75" customHeight="1" thickBot="1" x14ac:dyDescent="0.25">
      <c r="A8" s="121" t="s">
        <v>63</v>
      </c>
      <c r="B8" s="121"/>
      <c r="C8" s="121"/>
      <c r="D8" s="86" t="s">
        <v>104</v>
      </c>
    </row>
    <row r="9" spans="1:5" ht="15.75" customHeight="1" x14ac:dyDescent="0.2">
      <c r="A9" s="122" t="s">
        <v>56</v>
      </c>
      <c r="B9" s="122"/>
      <c r="C9" s="122"/>
      <c r="D9" s="87"/>
    </row>
    <row r="10" spans="1:5" ht="15.75" customHeight="1" x14ac:dyDescent="0.2">
      <c r="A10" s="122" t="s">
        <v>64</v>
      </c>
      <c r="B10" s="122"/>
      <c r="C10" s="122"/>
      <c r="D10" s="87"/>
    </row>
    <row r="11" spans="1:5" ht="15.75" customHeight="1" x14ac:dyDescent="0.2">
      <c r="A11" s="122" t="s">
        <v>65</v>
      </c>
      <c r="B11" s="122"/>
      <c r="C11" s="122"/>
      <c r="D11" s="87"/>
    </row>
    <row r="12" spans="1:5" ht="15.75" customHeight="1" x14ac:dyDescent="0.25">
      <c r="A12" s="123" t="s">
        <v>66</v>
      </c>
      <c r="B12" s="123"/>
      <c r="C12" s="123"/>
      <c r="D12" s="87"/>
    </row>
    <row r="13" spans="1:5" ht="15.75" customHeight="1" x14ac:dyDescent="0.25">
      <c r="A13" s="120" t="s">
        <v>67</v>
      </c>
      <c r="B13" s="120"/>
      <c r="C13" s="120"/>
      <c r="D13" s="88"/>
    </row>
    <row r="14" spans="1:5" ht="15.75" customHeight="1" x14ac:dyDescent="0.25">
      <c r="A14" s="120" t="s">
        <v>68</v>
      </c>
      <c r="B14" s="120"/>
      <c r="C14" s="120"/>
      <c r="D14" s="89"/>
    </row>
    <row r="15" spans="1:5" ht="15.75" customHeight="1" x14ac:dyDescent="0.25">
      <c r="A15" s="120" t="s">
        <v>69</v>
      </c>
      <c r="B15" s="120"/>
      <c r="C15" s="120"/>
      <c r="D15" s="88"/>
    </row>
    <row r="16" spans="1:5" ht="11.25" customHeight="1" x14ac:dyDescent="0.2"/>
    <row r="22" spans="4:4" x14ac:dyDescent="0.2">
      <c r="D22" s="83">
        <f>[1]МРСК!$GS$620+[1]МРСК!$RR$620-[1]МРСК!$SC$620</f>
        <v>0</v>
      </c>
    </row>
  </sheetData>
  <mergeCells count="14">
    <mergeCell ref="A6:C6"/>
    <mergeCell ref="A1:D1"/>
    <mergeCell ref="A2:D2"/>
    <mergeCell ref="A3:D3"/>
    <mergeCell ref="A4:D4"/>
    <mergeCell ref="A5:D5"/>
    <mergeCell ref="A14:C14"/>
    <mergeCell ref="A15:C15"/>
    <mergeCell ref="A8:C8"/>
    <mergeCell ref="A9:C9"/>
    <mergeCell ref="A10:C10"/>
    <mergeCell ref="A11:C11"/>
    <mergeCell ref="A12:C12"/>
    <mergeCell ref="A13:C1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4E651A-FA54-46EB-902B-7909E183A148}">
  <sheetPr>
    <pageSetUpPr autoPageBreaks="0" fitToPage="1"/>
  </sheetPr>
  <dimension ref="A1:K56"/>
  <sheetViews>
    <sheetView showGridLines="0" view="pageBreakPreview" topLeftCell="A31" zoomScaleNormal="100" zoomScaleSheetLayoutView="100" workbookViewId="0">
      <selection activeCell="C32" sqref="C32"/>
    </sheetView>
  </sheetViews>
  <sheetFormatPr defaultColWidth="9.140625" defaultRowHeight="12.75" x14ac:dyDescent="0.2"/>
  <cols>
    <col min="1" max="1" width="5" style="38" customWidth="1"/>
    <col min="2" max="2" width="21.42578125" style="6" customWidth="1"/>
    <col min="3" max="3" width="40.7109375" style="6" customWidth="1"/>
    <col min="4" max="7" width="16.7109375" style="7" customWidth="1"/>
    <col min="8" max="8" width="18.5703125" style="7" customWidth="1"/>
    <col min="9" max="9" width="9.140625" style="8"/>
    <col min="10" max="10" width="12.140625" style="8" bestFit="1" customWidth="1"/>
    <col min="11" max="16384" width="9.140625" style="8"/>
  </cols>
  <sheetData>
    <row r="1" spans="1:8" s="4" customFormat="1" ht="22.9" customHeight="1" x14ac:dyDescent="0.2">
      <c r="A1" s="101" t="s">
        <v>25</v>
      </c>
      <c r="B1" s="2"/>
      <c r="C1" s="156" t="s">
        <v>31</v>
      </c>
      <c r="D1" s="156"/>
      <c r="E1" s="156"/>
      <c r="F1" s="156"/>
      <c r="G1" s="156"/>
      <c r="H1" s="3"/>
    </row>
    <row r="2" spans="1:8" ht="17.25" customHeight="1" x14ac:dyDescent="0.2">
      <c r="A2" s="5" t="s">
        <v>26</v>
      </c>
      <c r="C2" s="5"/>
    </row>
    <row r="3" spans="1:8" ht="17.25" customHeight="1" x14ac:dyDescent="0.25">
      <c r="A3" s="157" t="s">
        <v>37</v>
      </c>
      <c r="B3" s="157"/>
      <c r="C3" s="157"/>
      <c r="E3" s="158"/>
      <c r="F3" s="158"/>
      <c r="G3" s="158"/>
      <c r="H3" s="158"/>
    </row>
    <row r="4" spans="1:8" s="12" customFormat="1" ht="18.600000000000001" customHeight="1" x14ac:dyDescent="0.25">
      <c r="A4" s="159" t="s">
        <v>27</v>
      </c>
      <c r="B4" s="159"/>
      <c r="C4" s="159"/>
      <c r="D4" s="9">
        <f>H43/1000</f>
        <v>0</v>
      </c>
      <c r="E4" s="10" t="s">
        <v>30</v>
      </c>
      <c r="F4" s="11"/>
      <c r="G4" s="11"/>
      <c r="H4" s="11"/>
    </row>
    <row r="5" spans="1:8" ht="12.6" customHeight="1" x14ac:dyDescent="0.2">
      <c r="A5" s="160"/>
      <c r="B5" s="161"/>
      <c r="C5" s="161"/>
      <c r="D5" s="161"/>
      <c r="E5" s="162"/>
      <c r="F5" s="162"/>
      <c r="G5" s="162"/>
      <c r="H5" s="162"/>
    </row>
    <row r="6" spans="1:8" ht="21" customHeight="1" x14ac:dyDescent="0.2">
      <c r="A6" s="163" t="s">
        <v>28</v>
      </c>
      <c r="B6" s="163"/>
      <c r="C6" s="163"/>
      <c r="D6" s="163"/>
      <c r="E6" s="164"/>
      <c r="F6" s="164"/>
      <c r="G6" s="164"/>
      <c r="H6" s="164"/>
    </row>
    <row r="7" spans="1:8" ht="15" x14ac:dyDescent="0.2">
      <c r="A7" s="13" t="s">
        <v>38</v>
      </c>
      <c r="B7" s="14"/>
      <c r="C7" s="15"/>
      <c r="D7" s="14"/>
      <c r="E7" s="100"/>
      <c r="F7" s="100"/>
      <c r="G7" s="100"/>
      <c r="H7" s="100"/>
    </row>
    <row r="8" spans="1:8" ht="27" customHeight="1" x14ac:dyDescent="0.2">
      <c r="A8" s="165" t="s">
        <v>81</v>
      </c>
      <c r="B8" s="165"/>
      <c r="C8" s="165"/>
      <c r="D8" s="165"/>
      <c r="E8" s="165"/>
      <c r="F8" s="165"/>
      <c r="G8" s="165"/>
      <c r="H8" s="165"/>
    </row>
    <row r="9" spans="1:8" s="4" customFormat="1" ht="32.450000000000003" customHeight="1" x14ac:dyDescent="0.2">
      <c r="A9" s="166" t="s">
        <v>82</v>
      </c>
      <c r="B9" s="166"/>
      <c r="C9" s="166"/>
      <c r="D9" s="166"/>
      <c r="E9" s="166"/>
      <c r="F9" s="166"/>
      <c r="G9" s="166"/>
      <c r="H9" s="166"/>
    </row>
    <row r="10" spans="1:8" ht="17.45" customHeight="1" x14ac:dyDescent="0.2">
      <c r="A10" s="16"/>
      <c r="B10" s="17"/>
      <c r="C10" s="167" t="s">
        <v>0</v>
      </c>
      <c r="D10" s="167"/>
      <c r="E10" s="167"/>
      <c r="F10" s="18"/>
      <c r="G10" s="18"/>
      <c r="H10" s="18"/>
    </row>
    <row r="11" spans="1:8" s="4" customFormat="1" ht="21" customHeight="1" x14ac:dyDescent="0.2">
      <c r="A11" s="155" t="s">
        <v>101</v>
      </c>
      <c r="B11" s="155"/>
      <c r="C11" s="155"/>
      <c r="D11" s="155"/>
      <c r="E11" s="155"/>
      <c r="F11" s="155"/>
      <c r="G11" s="155"/>
      <c r="H11" s="155"/>
    </row>
    <row r="12" spans="1:8" x14ac:dyDescent="0.2">
      <c r="A12" s="16"/>
      <c r="B12" s="17" t="s">
        <v>83</v>
      </c>
      <c r="C12" s="17"/>
      <c r="D12" s="19"/>
      <c r="E12" s="18"/>
      <c r="F12" s="18"/>
      <c r="G12" s="18"/>
      <c r="H12" s="18"/>
    </row>
    <row r="13" spans="1:8" ht="14.25" customHeight="1" x14ac:dyDescent="0.2">
      <c r="A13" s="152" t="s">
        <v>1</v>
      </c>
      <c r="B13" s="153" t="s">
        <v>5</v>
      </c>
      <c r="C13" s="153" t="s">
        <v>6</v>
      </c>
      <c r="D13" s="154" t="s">
        <v>105</v>
      </c>
      <c r="E13" s="154"/>
      <c r="F13" s="154"/>
      <c r="G13" s="154"/>
      <c r="H13" s="152" t="s">
        <v>106</v>
      </c>
    </row>
    <row r="14" spans="1:8" x14ac:dyDescent="0.2">
      <c r="A14" s="152"/>
      <c r="B14" s="153"/>
      <c r="C14" s="153"/>
      <c r="D14" s="152" t="s">
        <v>7</v>
      </c>
      <c r="E14" s="152" t="s">
        <v>2</v>
      </c>
      <c r="F14" s="152" t="s">
        <v>3</v>
      </c>
      <c r="G14" s="152" t="s">
        <v>4</v>
      </c>
      <c r="H14" s="152"/>
    </row>
    <row r="15" spans="1:8" x14ac:dyDescent="0.2">
      <c r="A15" s="152"/>
      <c r="B15" s="153"/>
      <c r="C15" s="153"/>
      <c r="D15" s="152"/>
      <c r="E15" s="152"/>
      <c r="F15" s="152"/>
      <c r="G15" s="152"/>
      <c r="H15" s="152"/>
    </row>
    <row r="16" spans="1:8" x14ac:dyDescent="0.2">
      <c r="A16" s="152"/>
      <c r="B16" s="153"/>
      <c r="C16" s="153"/>
      <c r="D16" s="152"/>
      <c r="E16" s="152"/>
      <c r="F16" s="152"/>
      <c r="G16" s="152"/>
      <c r="H16" s="152"/>
    </row>
    <row r="17" spans="1:8" x14ac:dyDescent="0.2">
      <c r="A17" s="20">
        <v>1</v>
      </c>
      <c r="B17" s="21">
        <v>2</v>
      </c>
      <c r="C17" s="21">
        <v>3</v>
      </c>
      <c r="D17" s="20">
        <v>4</v>
      </c>
      <c r="E17" s="20">
        <v>5</v>
      </c>
      <c r="F17" s="20">
        <v>6</v>
      </c>
      <c r="G17" s="20">
        <v>7</v>
      </c>
      <c r="H17" s="20">
        <v>8</v>
      </c>
    </row>
    <row r="18" spans="1:8" x14ac:dyDescent="0.2">
      <c r="A18" s="137" t="s">
        <v>8</v>
      </c>
      <c r="B18" s="138"/>
      <c r="C18" s="138"/>
      <c r="D18" s="138"/>
      <c r="E18" s="138"/>
      <c r="F18" s="138"/>
      <c r="G18" s="138"/>
      <c r="H18" s="138"/>
    </row>
    <row r="19" spans="1:8" ht="76.5" customHeight="1" x14ac:dyDescent="0.2">
      <c r="A19" s="1">
        <v>1</v>
      </c>
      <c r="B19" s="42" t="s">
        <v>84</v>
      </c>
      <c r="C19" s="42" t="s">
        <v>107</v>
      </c>
      <c r="D19" s="109"/>
      <c r="E19" s="106">
        <f xml:space="preserve"> 8602.75*I19</f>
        <v>0</v>
      </c>
      <c r="F19" s="106">
        <f>50000*I19</f>
        <v>0</v>
      </c>
      <c r="G19" s="109"/>
      <c r="H19" s="106">
        <f t="shared" ref="H19" si="0">SUM(D19:G19)</f>
        <v>0</v>
      </c>
    </row>
    <row r="20" spans="1:8" ht="18" customHeight="1" x14ac:dyDescent="0.2">
      <c r="A20" s="22"/>
      <c r="B20" s="135" t="s">
        <v>9</v>
      </c>
      <c r="C20" s="136"/>
      <c r="D20" s="108">
        <f>SUM(D19:D19)</f>
        <v>0</v>
      </c>
      <c r="E20" s="108">
        <f>SUM(E19:E19)</f>
        <v>0</v>
      </c>
      <c r="F20" s="108">
        <f>SUM(F19:F19)</f>
        <v>0</v>
      </c>
      <c r="G20" s="108">
        <f>SUM(G19:G19)</f>
        <v>0</v>
      </c>
      <c r="H20" s="108">
        <f>SUM(H19:H19)</f>
        <v>0</v>
      </c>
    </row>
    <row r="21" spans="1:8" x14ac:dyDescent="0.2">
      <c r="A21" s="137" t="s">
        <v>10</v>
      </c>
      <c r="B21" s="138"/>
      <c r="C21" s="138"/>
      <c r="D21" s="138"/>
      <c r="E21" s="138"/>
      <c r="F21" s="138"/>
      <c r="G21" s="138"/>
      <c r="H21" s="138"/>
    </row>
    <row r="22" spans="1:8" x14ac:dyDescent="0.2">
      <c r="A22" s="22"/>
      <c r="B22" s="135" t="s">
        <v>11</v>
      </c>
      <c r="C22" s="136"/>
      <c r="D22" s="108">
        <f>D20</f>
        <v>0</v>
      </c>
      <c r="E22" s="108">
        <f>E20</f>
        <v>0</v>
      </c>
      <c r="F22" s="108">
        <f t="shared" ref="F22:H22" si="1">F20</f>
        <v>0</v>
      </c>
      <c r="G22" s="108"/>
      <c r="H22" s="108">
        <f t="shared" si="1"/>
        <v>0</v>
      </c>
    </row>
    <row r="23" spans="1:8" x14ac:dyDescent="0.2">
      <c r="A23" s="137" t="s">
        <v>12</v>
      </c>
      <c r="B23" s="138"/>
      <c r="C23" s="138"/>
      <c r="D23" s="138"/>
      <c r="E23" s="138"/>
      <c r="F23" s="138"/>
      <c r="G23" s="138"/>
      <c r="H23" s="138"/>
    </row>
    <row r="24" spans="1:8" ht="19.5" hidden="1" customHeight="1" x14ac:dyDescent="0.2">
      <c r="A24" s="23">
        <v>19</v>
      </c>
      <c r="B24" s="24" t="s">
        <v>13</v>
      </c>
      <c r="C24" s="24" t="s">
        <v>14</v>
      </c>
      <c r="D24" s="25"/>
      <c r="E24" s="26"/>
      <c r="F24" s="27"/>
      <c r="G24" s="27"/>
      <c r="H24" s="28">
        <f t="shared" ref="H24" si="2">SUM(E24:G24)</f>
        <v>0</v>
      </c>
    </row>
    <row r="25" spans="1:8" x14ac:dyDescent="0.2">
      <c r="A25" s="22"/>
      <c r="B25" s="135" t="s">
        <v>15</v>
      </c>
      <c r="C25" s="136"/>
      <c r="D25" s="27"/>
      <c r="E25" s="29"/>
      <c r="F25" s="30"/>
      <c r="G25" s="30"/>
      <c r="H25" s="29"/>
    </row>
    <row r="26" spans="1:8" x14ac:dyDescent="0.2">
      <c r="A26" s="22"/>
      <c r="B26" s="135" t="s">
        <v>16</v>
      </c>
      <c r="C26" s="136"/>
      <c r="D26" s="108">
        <f>D22</f>
        <v>0</v>
      </c>
      <c r="E26" s="108">
        <f t="shared" ref="E26:H26" si="3">E22+E25</f>
        <v>0</v>
      </c>
      <c r="F26" s="108">
        <f t="shared" si="3"/>
        <v>0</v>
      </c>
      <c r="G26" s="108"/>
      <c r="H26" s="108">
        <f t="shared" si="3"/>
        <v>0</v>
      </c>
    </row>
    <row r="27" spans="1:8" ht="15" customHeight="1" x14ac:dyDescent="0.2">
      <c r="A27" s="137" t="s">
        <v>17</v>
      </c>
      <c r="B27" s="138"/>
      <c r="C27" s="138"/>
      <c r="D27" s="138"/>
      <c r="E27" s="138"/>
      <c r="F27" s="138"/>
      <c r="G27" s="138"/>
      <c r="H27" s="138"/>
    </row>
    <row r="28" spans="1:8" ht="15.95" customHeight="1" x14ac:dyDescent="0.2">
      <c r="A28" s="1">
        <v>2</v>
      </c>
      <c r="B28" s="42" t="s">
        <v>96</v>
      </c>
      <c r="C28" s="42" t="s">
        <v>97</v>
      </c>
      <c r="D28" s="109"/>
      <c r="E28" s="109"/>
      <c r="F28" s="109"/>
      <c r="G28" s="106">
        <f>3653.66*I28</f>
        <v>0</v>
      </c>
      <c r="H28" s="106">
        <f t="shared" ref="H28" si="4">SUM(D28:G28)</f>
        <v>0</v>
      </c>
    </row>
    <row r="29" spans="1:8" ht="12.75" customHeight="1" x14ac:dyDescent="0.2">
      <c r="A29" s="22"/>
      <c r="B29" s="135" t="s">
        <v>18</v>
      </c>
      <c r="C29" s="135"/>
      <c r="D29" s="108"/>
      <c r="E29" s="108"/>
      <c r="F29" s="108"/>
      <c r="G29" s="108">
        <f>SUM(G28:G28)</f>
        <v>0</v>
      </c>
      <c r="H29" s="108">
        <f>SUM(H28:H28)</f>
        <v>0</v>
      </c>
    </row>
    <row r="30" spans="1:8" x14ac:dyDescent="0.2">
      <c r="A30" s="22"/>
      <c r="B30" s="135" t="s">
        <v>19</v>
      </c>
      <c r="C30" s="135"/>
      <c r="D30" s="108">
        <f>D29+D26</f>
        <v>0</v>
      </c>
      <c r="E30" s="108">
        <f>E29+E26</f>
        <v>0</v>
      </c>
      <c r="F30" s="108">
        <f>F29+F26</f>
        <v>0</v>
      </c>
      <c r="G30" s="108">
        <f>G29+G26</f>
        <v>0</v>
      </c>
      <c r="H30" s="108">
        <f>H29+H26</f>
        <v>0</v>
      </c>
    </row>
    <row r="31" spans="1:8" ht="12.75" customHeight="1" x14ac:dyDescent="0.2">
      <c r="A31" s="139" t="s">
        <v>20</v>
      </c>
      <c r="B31" s="140"/>
      <c r="C31" s="140"/>
      <c r="D31" s="140"/>
      <c r="E31" s="140"/>
      <c r="F31" s="140"/>
      <c r="G31" s="140"/>
      <c r="H31" s="141"/>
    </row>
    <row r="32" spans="1:8" ht="54.75" customHeight="1" x14ac:dyDescent="0.2">
      <c r="A32" s="23">
        <v>3</v>
      </c>
      <c r="B32" s="24" t="s">
        <v>85</v>
      </c>
      <c r="C32" s="24" t="s">
        <v>86</v>
      </c>
      <c r="D32" s="27"/>
      <c r="E32" s="27"/>
      <c r="F32" s="27"/>
      <c r="G32" s="110">
        <f>(H30+H36)*5.42%</f>
        <v>0</v>
      </c>
      <c r="H32" s="110">
        <f t="shared" ref="H32" si="5">SUM(D32:G32)</f>
        <v>0</v>
      </c>
    </row>
    <row r="33" spans="1:11" ht="25.5" customHeight="1" x14ac:dyDescent="0.2">
      <c r="A33" s="22"/>
      <c r="B33" s="142" t="s">
        <v>21</v>
      </c>
      <c r="C33" s="143"/>
      <c r="D33" s="31"/>
      <c r="E33" s="32"/>
      <c r="F33" s="32"/>
      <c r="G33" s="108">
        <f>SUM(G32:G32)</f>
        <v>0</v>
      </c>
      <c r="H33" s="108">
        <f>SUM(H32:H32)</f>
        <v>0</v>
      </c>
    </row>
    <row r="34" spans="1:11" ht="56.45" customHeight="1" x14ac:dyDescent="0.2">
      <c r="A34" s="139" t="s">
        <v>39</v>
      </c>
      <c r="B34" s="140"/>
      <c r="C34" s="140"/>
      <c r="D34" s="140"/>
      <c r="E34" s="140"/>
      <c r="F34" s="140"/>
      <c r="G34" s="140"/>
      <c r="H34" s="141"/>
    </row>
    <row r="35" spans="1:11" ht="18.600000000000001" customHeight="1" x14ac:dyDescent="0.2">
      <c r="A35" s="23">
        <v>4</v>
      </c>
      <c r="B35" s="42" t="s">
        <v>33</v>
      </c>
      <c r="C35" s="42" t="s">
        <v>32</v>
      </c>
      <c r="D35" s="109"/>
      <c r="E35" s="109"/>
      <c r="F35" s="109"/>
      <c r="G35" s="106">
        <f>H30*0.07</f>
        <v>0</v>
      </c>
      <c r="H35" s="106">
        <f t="shared" ref="H35" si="6">SUM(D35:G35)</f>
        <v>0</v>
      </c>
    </row>
    <row r="36" spans="1:11" ht="117" customHeight="1" x14ac:dyDescent="0.2">
      <c r="A36" s="22"/>
      <c r="B36" s="142" t="s">
        <v>40</v>
      </c>
      <c r="C36" s="143"/>
      <c r="D36" s="108"/>
      <c r="E36" s="108"/>
      <c r="F36" s="108"/>
      <c r="G36" s="108">
        <f>G35</f>
        <v>0</v>
      </c>
      <c r="H36" s="108">
        <f>H35</f>
        <v>0</v>
      </c>
    </row>
    <row r="37" spans="1:11" x14ac:dyDescent="0.2">
      <c r="A37" s="22"/>
      <c r="B37" s="142" t="s">
        <v>22</v>
      </c>
      <c r="C37" s="143"/>
      <c r="D37" s="108">
        <f>D36+D33+D30</f>
        <v>0</v>
      </c>
      <c r="E37" s="108">
        <f t="shared" ref="E37:H37" si="7">E36+E33+E30</f>
        <v>0</v>
      </c>
      <c r="F37" s="108">
        <f t="shared" si="7"/>
        <v>0</v>
      </c>
      <c r="G37" s="108">
        <f t="shared" si="7"/>
        <v>0</v>
      </c>
      <c r="H37" s="108">
        <f t="shared" si="7"/>
        <v>0</v>
      </c>
      <c r="J37" s="104"/>
    </row>
    <row r="38" spans="1:11" x14ac:dyDescent="0.2">
      <c r="A38" s="144" t="s">
        <v>94</v>
      </c>
      <c r="B38" s="145"/>
      <c r="C38" s="146"/>
      <c r="D38" s="44">
        <v>1.0509999999999999</v>
      </c>
      <c r="E38" s="44">
        <v>1.0509999999999999</v>
      </c>
      <c r="F38" s="44">
        <v>1.0509999999999999</v>
      </c>
      <c r="G38" s="44">
        <v>1.0509999999999999</v>
      </c>
      <c r="H38" s="44">
        <v>1.0509999999999999</v>
      </c>
      <c r="J38" s="104"/>
    </row>
    <row r="39" spans="1:11" ht="12.75" customHeight="1" x14ac:dyDescent="0.2">
      <c r="A39" s="147" t="s">
        <v>95</v>
      </c>
      <c r="B39" s="148"/>
      <c r="C39" s="149"/>
      <c r="D39" s="45">
        <f>D37*D38</f>
        <v>0</v>
      </c>
      <c r="E39" s="45">
        <f>E37*E38</f>
        <v>0</v>
      </c>
      <c r="F39" s="45">
        <f>F37*F38</f>
        <v>0</v>
      </c>
      <c r="G39" s="45">
        <f>G37*G38</f>
        <v>0</v>
      </c>
      <c r="H39" s="45">
        <f>H37*H38</f>
        <v>0</v>
      </c>
    </row>
    <row r="40" spans="1:11" x14ac:dyDescent="0.2">
      <c r="A40" s="1">
        <v>5</v>
      </c>
      <c r="B40" s="39"/>
      <c r="C40" s="42" t="s">
        <v>42</v>
      </c>
      <c r="D40" s="106">
        <f>D39*1%</f>
        <v>0</v>
      </c>
      <c r="E40" s="106">
        <f>E39*1%</f>
        <v>0</v>
      </c>
      <c r="F40" s="106">
        <f>F39*1%</f>
        <v>0</v>
      </c>
      <c r="G40" s="106">
        <f>G39*1%</f>
        <v>0</v>
      </c>
      <c r="H40" s="106">
        <f t="shared" ref="H40" si="8">H39*1%</f>
        <v>0</v>
      </c>
    </row>
    <row r="41" spans="1:11" s="4" customFormat="1" ht="16.5" customHeight="1" x14ac:dyDescent="0.2">
      <c r="A41" s="40"/>
      <c r="B41" s="150" t="s">
        <v>43</v>
      </c>
      <c r="C41" s="151"/>
      <c r="D41" s="107">
        <f>D39+D40</f>
        <v>0</v>
      </c>
      <c r="E41" s="107">
        <f>E39+E40</f>
        <v>0</v>
      </c>
      <c r="F41" s="107">
        <f t="shared" ref="F41:G41" si="9">F39+F40</f>
        <v>0</v>
      </c>
      <c r="G41" s="107">
        <f t="shared" si="9"/>
        <v>0</v>
      </c>
      <c r="H41" s="107">
        <f>SUM(D41:G41)</f>
        <v>0</v>
      </c>
    </row>
    <row r="42" spans="1:11" ht="18" customHeight="1" x14ac:dyDescent="0.2">
      <c r="A42" s="23">
        <v>6</v>
      </c>
      <c r="B42" s="24"/>
      <c r="C42" s="24" t="s">
        <v>23</v>
      </c>
      <c r="D42" s="108">
        <f>D41*0.2</f>
        <v>0</v>
      </c>
      <c r="E42" s="108">
        <f t="shared" ref="E42:G42" si="10">E41*0.2</f>
        <v>0</v>
      </c>
      <c r="F42" s="108">
        <f t="shared" si="10"/>
        <v>0</v>
      </c>
      <c r="G42" s="108">
        <f t="shared" si="10"/>
        <v>0</v>
      </c>
      <c r="H42" s="108">
        <f>SUM(D42:G42)</f>
        <v>0</v>
      </c>
      <c r="K42" s="41"/>
    </row>
    <row r="43" spans="1:11" s="33" customFormat="1" ht="18" customHeight="1" x14ac:dyDescent="0.2">
      <c r="A43" s="102"/>
      <c r="B43" s="133" t="s">
        <v>29</v>
      </c>
      <c r="C43" s="134"/>
      <c r="D43" s="108">
        <f>D41+D42</f>
        <v>0</v>
      </c>
      <c r="E43" s="108">
        <f t="shared" ref="E43:H43" si="11">E41+E42</f>
        <v>0</v>
      </c>
      <c r="F43" s="108">
        <f t="shared" si="11"/>
        <v>0</v>
      </c>
      <c r="G43" s="108">
        <f t="shared" si="11"/>
        <v>0</v>
      </c>
      <c r="H43" s="108">
        <f t="shared" si="11"/>
        <v>0</v>
      </c>
    </row>
    <row r="44" spans="1:11" x14ac:dyDescent="0.2">
      <c r="A44" s="16"/>
      <c r="B44" s="17"/>
      <c r="C44" s="17"/>
      <c r="D44" s="34"/>
      <c r="E44" s="34"/>
      <c r="F44" s="34"/>
      <c r="G44" s="34"/>
      <c r="H44" s="34"/>
    </row>
    <row r="45" spans="1:11" s="36" customFormat="1" ht="21" customHeight="1" x14ac:dyDescent="0.2">
      <c r="A45" s="130" t="s">
        <v>35</v>
      </c>
      <c r="B45" s="130"/>
      <c r="C45" s="130"/>
      <c r="D45" s="35"/>
      <c r="E45" s="35"/>
      <c r="F45" s="35"/>
      <c r="G45" s="35"/>
      <c r="H45" s="35"/>
    </row>
    <row r="46" spans="1:11" s="36" customFormat="1" ht="14.25" customHeight="1" x14ac:dyDescent="0.2">
      <c r="A46" s="131" t="s">
        <v>41</v>
      </c>
      <c r="B46" s="131"/>
      <c r="C46" s="131"/>
      <c r="D46" s="35"/>
      <c r="E46" s="35"/>
      <c r="F46" s="35"/>
      <c r="G46" s="132" t="s">
        <v>34</v>
      </c>
      <c r="H46" s="132"/>
    </row>
    <row r="47" spans="1:11" s="37" customFormat="1" ht="12.75" customHeight="1" x14ac:dyDescent="0.2">
      <c r="A47" s="129" t="s">
        <v>24</v>
      </c>
      <c r="B47" s="129"/>
      <c r="C47" s="129"/>
      <c r="D47" s="129"/>
      <c r="E47" s="129"/>
      <c r="F47" s="129"/>
      <c r="G47" s="129"/>
      <c r="H47" s="129"/>
    </row>
    <row r="48" spans="1:11" s="36" customFormat="1" ht="21" customHeight="1" x14ac:dyDescent="0.2">
      <c r="A48" s="130" t="s">
        <v>36</v>
      </c>
      <c r="B48" s="130"/>
      <c r="C48" s="130"/>
      <c r="D48" s="35"/>
      <c r="E48" s="35"/>
      <c r="F48" s="35"/>
      <c r="G48" s="35"/>
      <c r="H48" s="35"/>
    </row>
    <row r="49" spans="1:8" s="36" customFormat="1" ht="37.5" customHeight="1" x14ac:dyDescent="0.2">
      <c r="A49" s="132" t="s">
        <v>87</v>
      </c>
      <c r="B49" s="132"/>
      <c r="C49" s="132"/>
      <c r="D49" s="35"/>
      <c r="E49" s="35"/>
      <c r="F49" s="35"/>
      <c r="G49" s="132" t="s">
        <v>88</v>
      </c>
      <c r="H49" s="132"/>
    </row>
    <row r="50" spans="1:8" s="37" customFormat="1" ht="15.6" customHeight="1" x14ac:dyDescent="0.2">
      <c r="A50" s="129" t="s">
        <v>24</v>
      </c>
      <c r="B50" s="129"/>
      <c r="C50" s="129"/>
      <c r="D50" s="129"/>
      <c r="E50" s="129"/>
      <c r="F50" s="129"/>
      <c r="G50" s="129"/>
      <c r="H50" s="129"/>
    </row>
    <row r="51" spans="1:8" x14ac:dyDescent="0.2">
      <c r="C51" s="5"/>
    </row>
    <row r="56" spans="1:8" x14ac:dyDescent="0.2">
      <c r="H56" s="105">
        <f>H43+'[2]Сводный сметный расчет'!$H$42</f>
        <v>1976.4715799999999</v>
      </c>
    </row>
  </sheetData>
  <mergeCells count="48">
    <mergeCell ref="A11:H11"/>
    <mergeCell ref="C1:G1"/>
    <mergeCell ref="A3:C3"/>
    <mergeCell ref="E3:H3"/>
    <mergeCell ref="A4:C4"/>
    <mergeCell ref="A5:D5"/>
    <mergeCell ref="E5:H5"/>
    <mergeCell ref="A6:D6"/>
    <mergeCell ref="E6:H6"/>
    <mergeCell ref="A8:H8"/>
    <mergeCell ref="A9:H9"/>
    <mergeCell ref="C10:E10"/>
    <mergeCell ref="B25:C25"/>
    <mergeCell ref="A13:A16"/>
    <mergeCell ref="B13:B16"/>
    <mergeCell ref="C13:C16"/>
    <mergeCell ref="D13:G13"/>
    <mergeCell ref="A18:H18"/>
    <mergeCell ref="B20:C20"/>
    <mergeCell ref="A21:H21"/>
    <mergeCell ref="B22:C22"/>
    <mergeCell ref="A23:H23"/>
    <mergeCell ref="H13:H16"/>
    <mergeCell ref="D14:D16"/>
    <mergeCell ref="E14:E16"/>
    <mergeCell ref="F14:F16"/>
    <mergeCell ref="G14:G16"/>
    <mergeCell ref="B43:C43"/>
    <mergeCell ref="B26:C26"/>
    <mergeCell ref="A27:H27"/>
    <mergeCell ref="B29:C29"/>
    <mergeCell ref="B30:C30"/>
    <mergeCell ref="A31:H31"/>
    <mergeCell ref="B33:C33"/>
    <mergeCell ref="A38:C38"/>
    <mergeCell ref="A39:C39"/>
    <mergeCell ref="A34:H34"/>
    <mergeCell ref="B36:C36"/>
    <mergeCell ref="B37:C37"/>
    <mergeCell ref="B41:C41"/>
    <mergeCell ref="A50:H50"/>
    <mergeCell ref="A45:C45"/>
    <mergeCell ref="A46:C46"/>
    <mergeCell ref="G46:H46"/>
    <mergeCell ref="A47:H47"/>
    <mergeCell ref="A48:C48"/>
    <mergeCell ref="A49:C49"/>
    <mergeCell ref="G49:H49"/>
  </mergeCells>
  <pageMargins left="0.43307086614173229" right="0.23622047244094491" top="0.51181102362204722" bottom="0.43307086614173229" header="0.31496062992125984" footer="0.31496062992125984"/>
  <pageSetup paperSize="9" scale="94" fitToHeight="2" orientation="landscape" r:id="rId1"/>
  <headerFooter alignWithMargins="0">
    <oddHeader>&amp;LГРАНД-Смета 2019</oddHeader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DAF0A6-0722-4C66-AE5E-ADC8AE277C87}">
  <sheetPr>
    <pageSetUpPr autoPageBreaks="0" fitToPage="1"/>
  </sheetPr>
  <dimension ref="A1:K55"/>
  <sheetViews>
    <sheetView showGridLines="0" view="pageBreakPreview" topLeftCell="A31" zoomScale="85" zoomScaleNormal="100" zoomScaleSheetLayoutView="85" workbookViewId="0">
      <selection activeCell="L32" sqref="L32"/>
    </sheetView>
  </sheetViews>
  <sheetFormatPr defaultColWidth="9.140625" defaultRowHeight="12.75" x14ac:dyDescent="0.2"/>
  <cols>
    <col min="1" max="1" width="5" style="38" customWidth="1"/>
    <col min="2" max="2" width="21.42578125" style="6" customWidth="1"/>
    <col min="3" max="3" width="40.7109375" style="6" customWidth="1"/>
    <col min="4" max="7" width="16.7109375" style="7" customWidth="1"/>
    <col min="8" max="8" width="18.5703125" style="7" customWidth="1"/>
    <col min="9" max="9" width="9.140625" style="8"/>
    <col min="10" max="10" width="12.140625" style="8" bestFit="1" customWidth="1"/>
    <col min="11" max="16384" width="9.140625" style="8"/>
  </cols>
  <sheetData>
    <row r="1" spans="1:8" s="4" customFormat="1" ht="22.9" customHeight="1" x14ac:dyDescent="0.2">
      <c r="A1" s="112" t="s">
        <v>25</v>
      </c>
      <c r="B1" s="2"/>
      <c r="C1" s="156" t="s">
        <v>31</v>
      </c>
      <c r="D1" s="156"/>
      <c r="E1" s="156"/>
      <c r="F1" s="156"/>
      <c r="G1" s="156"/>
      <c r="H1" s="3"/>
    </row>
    <row r="2" spans="1:8" ht="17.25" customHeight="1" x14ac:dyDescent="0.2">
      <c r="A2" s="5" t="s">
        <v>26</v>
      </c>
      <c r="C2" s="5"/>
    </row>
    <row r="3" spans="1:8" ht="17.25" customHeight="1" x14ac:dyDescent="0.25">
      <c r="A3" s="157" t="s">
        <v>37</v>
      </c>
      <c r="B3" s="157"/>
      <c r="C3" s="157"/>
      <c r="E3" s="158"/>
      <c r="F3" s="158"/>
      <c r="G3" s="158"/>
      <c r="H3" s="158"/>
    </row>
    <row r="4" spans="1:8" s="12" customFormat="1" ht="18.600000000000001" customHeight="1" x14ac:dyDescent="0.25">
      <c r="A4" s="159" t="s">
        <v>27</v>
      </c>
      <c r="B4" s="159"/>
      <c r="C4" s="159"/>
      <c r="D4" s="9">
        <f>H42/1000</f>
        <v>0</v>
      </c>
      <c r="E4" s="10" t="s">
        <v>30</v>
      </c>
      <c r="F4" s="11"/>
      <c r="G4" s="11"/>
      <c r="H4" s="11"/>
    </row>
    <row r="5" spans="1:8" ht="12.6" customHeight="1" x14ac:dyDescent="0.2">
      <c r="A5" s="160"/>
      <c r="B5" s="161"/>
      <c r="C5" s="161"/>
      <c r="D5" s="161"/>
      <c r="E5" s="162"/>
      <c r="F5" s="162"/>
      <c r="G5" s="162"/>
      <c r="H5" s="162"/>
    </row>
    <row r="6" spans="1:8" ht="21" customHeight="1" x14ac:dyDescent="0.2">
      <c r="A6" s="163" t="s">
        <v>28</v>
      </c>
      <c r="B6" s="163"/>
      <c r="C6" s="163"/>
      <c r="D6" s="163"/>
      <c r="E6" s="164"/>
      <c r="F6" s="164"/>
      <c r="G6" s="164"/>
      <c r="H6" s="164"/>
    </row>
    <row r="7" spans="1:8" ht="15" x14ac:dyDescent="0.2">
      <c r="A7" s="13" t="s">
        <v>38</v>
      </c>
      <c r="B7" s="14"/>
      <c r="C7" s="15"/>
      <c r="D7" s="14"/>
      <c r="E7" s="113"/>
      <c r="F7" s="113"/>
      <c r="G7" s="113"/>
      <c r="H7" s="113"/>
    </row>
    <row r="8" spans="1:8" ht="27" customHeight="1" x14ac:dyDescent="0.2">
      <c r="A8" s="165" t="s">
        <v>81</v>
      </c>
      <c r="B8" s="165"/>
      <c r="C8" s="165"/>
      <c r="D8" s="165"/>
      <c r="E8" s="165"/>
      <c r="F8" s="165"/>
      <c r="G8" s="165"/>
      <c r="H8" s="165"/>
    </row>
    <row r="9" spans="1:8" s="4" customFormat="1" ht="32.450000000000003" customHeight="1" x14ac:dyDescent="0.2">
      <c r="A9" s="166" t="s">
        <v>82</v>
      </c>
      <c r="B9" s="166"/>
      <c r="C9" s="166"/>
      <c r="D9" s="166"/>
      <c r="E9" s="166"/>
      <c r="F9" s="166"/>
      <c r="G9" s="166"/>
      <c r="H9" s="166"/>
    </row>
    <row r="10" spans="1:8" ht="17.45" customHeight="1" x14ac:dyDescent="0.2">
      <c r="A10" s="16"/>
      <c r="B10" s="17"/>
      <c r="C10" s="167" t="s">
        <v>0</v>
      </c>
      <c r="D10" s="167"/>
      <c r="E10" s="167"/>
      <c r="F10" s="18"/>
      <c r="G10" s="18"/>
      <c r="H10" s="18"/>
    </row>
    <row r="11" spans="1:8" s="4" customFormat="1" ht="21" customHeight="1" x14ac:dyDescent="0.2">
      <c r="A11" s="155" t="s">
        <v>101</v>
      </c>
      <c r="B11" s="155"/>
      <c r="C11" s="155"/>
      <c r="D11" s="155"/>
      <c r="E11" s="155"/>
      <c r="F11" s="155"/>
      <c r="G11" s="155"/>
      <c r="H11" s="155"/>
    </row>
    <row r="12" spans="1:8" x14ac:dyDescent="0.2">
      <c r="A12" s="16"/>
      <c r="B12" s="17" t="s">
        <v>83</v>
      </c>
      <c r="C12" s="17"/>
      <c r="D12" s="19"/>
      <c r="E12" s="18"/>
      <c r="F12" s="18"/>
      <c r="G12" s="18"/>
      <c r="H12" s="18"/>
    </row>
    <row r="13" spans="1:8" ht="14.25" customHeight="1" x14ac:dyDescent="0.2">
      <c r="A13" s="152" t="s">
        <v>1</v>
      </c>
      <c r="B13" s="153" t="s">
        <v>5</v>
      </c>
      <c r="C13" s="153" t="s">
        <v>6</v>
      </c>
      <c r="D13" s="154" t="s">
        <v>105</v>
      </c>
      <c r="E13" s="154"/>
      <c r="F13" s="154"/>
      <c r="G13" s="154"/>
      <c r="H13" s="152" t="s">
        <v>106</v>
      </c>
    </row>
    <row r="14" spans="1:8" ht="12.75" customHeight="1" x14ac:dyDescent="0.2">
      <c r="A14" s="152"/>
      <c r="B14" s="153"/>
      <c r="C14" s="153"/>
      <c r="D14" s="152" t="s">
        <v>7</v>
      </c>
      <c r="E14" s="152" t="s">
        <v>2</v>
      </c>
      <c r="F14" s="152" t="s">
        <v>3</v>
      </c>
      <c r="G14" s="152" t="s">
        <v>4</v>
      </c>
      <c r="H14" s="152"/>
    </row>
    <row r="15" spans="1:8" x14ac:dyDescent="0.2">
      <c r="A15" s="152"/>
      <c r="B15" s="153"/>
      <c r="C15" s="153"/>
      <c r="D15" s="152"/>
      <c r="E15" s="152"/>
      <c r="F15" s="152"/>
      <c r="G15" s="152"/>
      <c r="H15" s="152"/>
    </row>
    <row r="16" spans="1:8" x14ac:dyDescent="0.2">
      <c r="A16" s="152"/>
      <c r="B16" s="153"/>
      <c r="C16" s="153"/>
      <c r="D16" s="152"/>
      <c r="E16" s="152"/>
      <c r="F16" s="152"/>
      <c r="G16" s="152"/>
      <c r="H16" s="152"/>
    </row>
    <row r="17" spans="1:8" x14ac:dyDescent="0.2">
      <c r="A17" s="20">
        <v>1</v>
      </c>
      <c r="B17" s="21">
        <v>2</v>
      </c>
      <c r="C17" s="21">
        <v>3</v>
      </c>
      <c r="D17" s="20">
        <v>4</v>
      </c>
      <c r="E17" s="20">
        <v>5</v>
      </c>
      <c r="F17" s="20">
        <v>6</v>
      </c>
      <c r="G17" s="20">
        <v>7</v>
      </c>
      <c r="H17" s="20">
        <v>8</v>
      </c>
    </row>
    <row r="18" spans="1:8" ht="12.75" customHeight="1" x14ac:dyDescent="0.2">
      <c r="A18" s="137" t="s">
        <v>8</v>
      </c>
      <c r="B18" s="138"/>
      <c r="C18" s="138"/>
      <c r="D18" s="138"/>
      <c r="E18" s="138"/>
      <c r="F18" s="138"/>
      <c r="G18" s="138"/>
      <c r="H18" s="138"/>
    </row>
    <row r="19" spans="1:8" ht="80.25" customHeight="1" x14ac:dyDescent="0.2">
      <c r="A19" s="1">
        <v>1</v>
      </c>
      <c r="B19" s="42" t="s">
        <v>84</v>
      </c>
      <c r="C19" s="42" t="s">
        <v>107</v>
      </c>
      <c r="D19" s="109"/>
      <c r="E19" s="106"/>
      <c r="F19" s="106"/>
      <c r="G19" s="109"/>
      <c r="H19" s="106">
        <f t="shared" ref="H19" si="0">SUM(D19:G19)</f>
        <v>0</v>
      </c>
    </row>
    <row r="20" spans="1:8" ht="18" customHeight="1" x14ac:dyDescent="0.2">
      <c r="A20" s="22"/>
      <c r="B20" s="135" t="s">
        <v>9</v>
      </c>
      <c r="C20" s="136"/>
      <c r="D20" s="108">
        <f>SUM(D19:D19)</f>
        <v>0</v>
      </c>
      <c r="E20" s="108">
        <f>SUM(E19:E19)</f>
        <v>0</v>
      </c>
      <c r="F20" s="108">
        <f>SUM(F19:F19)</f>
        <v>0</v>
      </c>
      <c r="G20" s="108">
        <f>SUM(G19:G19)</f>
        <v>0</v>
      </c>
      <c r="H20" s="108">
        <f>SUM(H19:H19)</f>
        <v>0</v>
      </c>
    </row>
    <row r="21" spans="1:8" ht="12.75" customHeight="1" x14ac:dyDescent="0.2">
      <c r="A21" s="137" t="s">
        <v>10</v>
      </c>
      <c r="B21" s="138"/>
      <c r="C21" s="138"/>
      <c r="D21" s="138"/>
      <c r="E21" s="138"/>
      <c r="F21" s="138"/>
      <c r="G21" s="138"/>
      <c r="H21" s="138"/>
    </row>
    <row r="22" spans="1:8" x14ac:dyDescent="0.2">
      <c r="A22" s="22"/>
      <c r="B22" s="135" t="s">
        <v>11</v>
      </c>
      <c r="C22" s="136"/>
      <c r="D22" s="108">
        <f>D20</f>
        <v>0</v>
      </c>
      <c r="E22" s="108">
        <f>E20</f>
        <v>0</v>
      </c>
      <c r="F22" s="108">
        <f t="shared" ref="F22:H22" si="1">F20</f>
        <v>0</v>
      </c>
      <c r="G22" s="108"/>
      <c r="H22" s="108">
        <f t="shared" si="1"/>
        <v>0</v>
      </c>
    </row>
    <row r="23" spans="1:8" ht="12.75" customHeight="1" x14ac:dyDescent="0.2">
      <c r="A23" s="137" t="s">
        <v>12</v>
      </c>
      <c r="B23" s="138"/>
      <c r="C23" s="138"/>
      <c r="D23" s="138"/>
      <c r="E23" s="138"/>
      <c r="F23" s="138"/>
      <c r="G23" s="138"/>
      <c r="H23" s="138"/>
    </row>
    <row r="24" spans="1:8" ht="19.5" hidden="1" customHeight="1" x14ac:dyDescent="0.2">
      <c r="A24" s="23">
        <v>19</v>
      </c>
      <c r="B24" s="24" t="s">
        <v>13</v>
      </c>
      <c r="C24" s="24" t="s">
        <v>14</v>
      </c>
      <c r="D24" s="25"/>
      <c r="E24" s="26"/>
      <c r="F24" s="27"/>
      <c r="G24" s="27"/>
      <c r="H24" s="28">
        <f t="shared" ref="H24" si="2">SUM(E24:G24)</f>
        <v>0</v>
      </c>
    </row>
    <row r="25" spans="1:8" ht="12.75" customHeight="1" x14ac:dyDescent="0.2">
      <c r="A25" s="22"/>
      <c r="B25" s="135" t="s">
        <v>15</v>
      </c>
      <c r="C25" s="136"/>
      <c r="D25" s="27"/>
      <c r="E25" s="29"/>
      <c r="F25" s="30"/>
      <c r="G25" s="30"/>
      <c r="H25" s="29"/>
    </row>
    <row r="26" spans="1:8" x14ac:dyDescent="0.2">
      <c r="A26" s="22"/>
      <c r="B26" s="135" t="s">
        <v>16</v>
      </c>
      <c r="C26" s="136"/>
      <c r="D26" s="108">
        <f>D22</f>
        <v>0</v>
      </c>
      <c r="E26" s="108">
        <f t="shared" ref="E26:H26" si="3">E22+E25</f>
        <v>0</v>
      </c>
      <c r="F26" s="108">
        <f t="shared" si="3"/>
        <v>0</v>
      </c>
      <c r="G26" s="108"/>
      <c r="H26" s="108">
        <f t="shared" si="3"/>
        <v>0</v>
      </c>
    </row>
    <row r="27" spans="1:8" ht="15" customHeight="1" x14ac:dyDescent="0.2">
      <c r="A27" s="137" t="s">
        <v>17</v>
      </c>
      <c r="B27" s="138"/>
      <c r="C27" s="138"/>
      <c r="D27" s="138"/>
      <c r="E27" s="138"/>
      <c r="F27" s="138"/>
      <c r="G27" s="138"/>
      <c r="H27" s="138"/>
    </row>
    <row r="28" spans="1:8" ht="15.95" customHeight="1" x14ac:dyDescent="0.2">
      <c r="A28" s="1">
        <v>2</v>
      </c>
      <c r="B28" s="42" t="s">
        <v>96</v>
      </c>
      <c r="C28" s="42" t="s">
        <v>97</v>
      </c>
      <c r="D28" s="109"/>
      <c r="E28" s="109"/>
      <c r="F28" s="109"/>
      <c r="G28" s="106"/>
      <c r="H28" s="106">
        <f t="shared" ref="H28" si="4">SUM(D28:G28)</f>
        <v>0</v>
      </c>
    </row>
    <row r="29" spans="1:8" ht="12.75" customHeight="1" x14ac:dyDescent="0.2">
      <c r="A29" s="22"/>
      <c r="B29" s="135" t="s">
        <v>18</v>
      </c>
      <c r="C29" s="135"/>
      <c r="D29" s="108"/>
      <c r="E29" s="108"/>
      <c r="F29" s="108"/>
      <c r="G29" s="108">
        <f>SUM(G28:G28)</f>
        <v>0</v>
      </c>
      <c r="H29" s="108">
        <f>SUM(H28:H28)</f>
        <v>0</v>
      </c>
    </row>
    <row r="30" spans="1:8" x14ac:dyDescent="0.2">
      <c r="A30" s="22"/>
      <c r="B30" s="135" t="s">
        <v>19</v>
      </c>
      <c r="C30" s="135"/>
      <c r="D30" s="108">
        <f>D29+D26</f>
        <v>0</v>
      </c>
      <c r="E30" s="108">
        <f>E29+E26</f>
        <v>0</v>
      </c>
      <c r="F30" s="108">
        <f>F29+F26</f>
        <v>0</v>
      </c>
      <c r="G30" s="108">
        <f>G29+G26</f>
        <v>0</v>
      </c>
      <c r="H30" s="108">
        <f>H29+H26</f>
        <v>0</v>
      </c>
    </row>
    <row r="31" spans="1:8" ht="12.75" customHeight="1" x14ac:dyDescent="0.2">
      <c r="A31" s="139" t="s">
        <v>20</v>
      </c>
      <c r="B31" s="140"/>
      <c r="C31" s="140"/>
      <c r="D31" s="140"/>
      <c r="E31" s="140"/>
      <c r="F31" s="140"/>
      <c r="G31" s="140"/>
      <c r="H31" s="141"/>
    </row>
    <row r="32" spans="1:8" ht="54.75" customHeight="1" x14ac:dyDescent="0.2">
      <c r="A32" s="23">
        <v>3</v>
      </c>
      <c r="B32" s="24" t="s">
        <v>85</v>
      </c>
      <c r="C32" s="24" t="s">
        <v>86</v>
      </c>
      <c r="D32" s="27"/>
      <c r="E32" s="27"/>
      <c r="F32" s="27"/>
      <c r="G32" s="110">
        <f>(H30+H36)*5.42%</f>
        <v>0</v>
      </c>
      <c r="H32" s="110">
        <f t="shared" ref="H32" si="5">SUM(D32:G32)</f>
        <v>0</v>
      </c>
    </row>
    <row r="33" spans="1:11" ht="25.5" customHeight="1" x14ac:dyDescent="0.2">
      <c r="A33" s="22"/>
      <c r="B33" s="142" t="s">
        <v>21</v>
      </c>
      <c r="C33" s="143"/>
      <c r="D33" s="31"/>
      <c r="E33" s="32"/>
      <c r="F33" s="32"/>
      <c r="G33" s="108">
        <f>SUM(G32:G32)</f>
        <v>0</v>
      </c>
      <c r="H33" s="108">
        <f>SUM(H32:H32)</f>
        <v>0</v>
      </c>
    </row>
    <row r="34" spans="1:11" ht="56.45" customHeight="1" x14ac:dyDescent="0.2">
      <c r="A34" s="139" t="s">
        <v>39</v>
      </c>
      <c r="B34" s="140"/>
      <c r="C34" s="140"/>
      <c r="D34" s="140"/>
      <c r="E34" s="140"/>
      <c r="F34" s="140"/>
      <c r="G34" s="140"/>
      <c r="H34" s="141"/>
    </row>
    <row r="35" spans="1:11" ht="18.600000000000001" customHeight="1" x14ac:dyDescent="0.2">
      <c r="A35" s="23">
        <v>4</v>
      </c>
      <c r="B35" s="42" t="s">
        <v>33</v>
      </c>
      <c r="C35" s="42" t="s">
        <v>32</v>
      </c>
      <c r="D35" s="109"/>
      <c r="E35" s="109"/>
      <c r="F35" s="109"/>
      <c r="G35" s="106">
        <f>H30*0.07</f>
        <v>0</v>
      </c>
      <c r="H35" s="106">
        <f t="shared" ref="H35" si="6">SUM(D35:G35)</f>
        <v>0</v>
      </c>
    </row>
    <row r="36" spans="1:11" ht="117" customHeight="1" x14ac:dyDescent="0.2">
      <c r="A36" s="22"/>
      <c r="B36" s="142" t="s">
        <v>40</v>
      </c>
      <c r="C36" s="143"/>
      <c r="D36" s="108"/>
      <c r="E36" s="108"/>
      <c r="F36" s="108"/>
      <c r="G36" s="108">
        <f>G35</f>
        <v>0</v>
      </c>
      <c r="H36" s="108">
        <f>H35</f>
        <v>0</v>
      </c>
    </row>
    <row r="37" spans="1:11" x14ac:dyDescent="0.2">
      <c r="A37" s="22"/>
      <c r="B37" s="142" t="s">
        <v>22</v>
      </c>
      <c r="C37" s="143"/>
      <c r="D37" s="108">
        <f>D36+D33+D30</f>
        <v>0</v>
      </c>
      <c r="E37" s="108">
        <f t="shared" ref="E37:H37" si="7">E36+E33+E30</f>
        <v>0</v>
      </c>
      <c r="F37" s="108">
        <f t="shared" si="7"/>
        <v>0</v>
      </c>
      <c r="G37" s="108">
        <f t="shared" si="7"/>
        <v>0</v>
      </c>
      <c r="H37" s="108">
        <f t="shared" si="7"/>
        <v>0</v>
      </c>
      <c r="J37" s="104"/>
    </row>
    <row r="38" spans="1:11" ht="12.75" customHeight="1" x14ac:dyDescent="0.2">
      <c r="A38" s="147" t="s">
        <v>44</v>
      </c>
      <c r="B38" s="148"/>
      <c r="C38" s="149"/>
      <c r="D38" s="45">
        <f>D37</f>
        <v>0</v>
      </c>
      <c r="E38" s="45">
        <f t="shared" ref="E38:H38" si="8">E37</f>
        <v>0</v>
      </c>
      <c r="F38" s="45">
        <f t="shared" si="8"/>
        <v>0</v>
      </c>
      <c r="G38" s="45">
        <f t="shared" si="8"/>
        <v>0</v>
      </c>
      <c r="H38" s="45">
        <f t="shared" si="8"/>
        <v>0</v>
      </c>
    </row>
    <row r="39" spans="1:11" x14ac:dyDescent="0.2">
      <c r="A39" s="1">
        <v>11</v>
      </c>
      <c r="B39" s="39"/>
      <c r="C39" s="42" t="s">
        <v>42</v>
      </c>
      <c r="D39" s="43">
        <f>D38*1%</f>
        <v>0</v>
      </c>
      <c r="E39" s="43">
        <f>E38*1%</f>
        <v>0</v>
      </c>
      <c r="F39" s="43">
        <f t="shared" ref="F39:G39" si="9">F38*1%</f>
        <v>0</v>
      </c>
      <c r="G39" s="43">
        <f t="shared" si="9"/>
        <v>0</v>
      </c>
      <c r="H39" s="43">
        <f>SUM(D39:G39)</f>
        <v>0</v>
      </c>
    </row>
    <row r="40" spans="1:11" s="4" customFormat="1" ht="16.5" customHeight="1" x14ac:dyDescent="0.2">
      <c r="A40" s="40"/>
      <c r="B40" s="150" t="s">
        <v>43</v>
      </c>
      <c r="C40" s="151"/>
      <c r="D40" s="107">
        <f>D38+D39</f>
        <v>0</v>
      </c>
      <c r="E40" s="107">
        <f>E38+E39</f>
        <v>0</v>
      </c>
      <c r="F40" s="107">
        <f t="shared" ref="F40:H40" si="10">F38+F39</f>
        <v>0</v>
      </c>
      <c r="G40" s="107">
        <f t="shared" si="10"/>
        <v>0</v>
      </c>
      <c r="H40" s="107">
        <f t="shared" si="10"/>
        <v>0</v>
      </c>
    </row>
    <row r="41" spans="1:11" ht="18" customHeight="1" x14ac:dyDescent="0.2">
      <c r="A41" s="23">
        <v>12</v>
      </c>
      <c r="B41" s="24"/>
      <c r="C41" s="24" t="s">
        <v>23</v>
      </c>
      <c r="D41" s="108">
        <f>D40*0.2</f>
        <v>0</v>
      </c>
      <c r="E41" s="108">
        <f>E40*0.2</f>
        <v>0</v>
      </c>
      <c r="F41" s="108">
        <f>F40*0.2</f>
        <v>0</v>
      </c>
      <c r="G41" s="108">
        <f>G40*0.2</f>
        <v>0</v>
      </c>
      <c r="H41" s="108">
        <f>H40*0.2</f>
        <v>0</v>
      </c>
      <c r="K41" s="41"/>
    </row>
    <row r="42" spans="1:11" s="33" customFormat="1" ht="18" customHeight="1" x14ac:dyDescent="0.2">
      <c r="A42" s="99"/>
      <c r="B42" s="133" t="s">
        <v>29</v>
      </c>
      <c r="C42" s="134"/>
      <c r="D42" s="108">
        <f>D40+D41</f>
        <v>0</v>
      </c>
      <c r="E42" s="108">
        <f>E40+E41</f>
        <v>0</v>
      </c>
      <c r="F42" s="108">
        <f>F40+F41</f>
        <v>0</v>
      </c>
      <c r="G42" s="108">
        <f>G40+G41</f>
        <v>0</v>
      </c>
      <c r="H42" s="108">
        <f>H40+H41</f>
        <v>0</v>
      </c>
    </row>
    <row r="43" spans="1:11" x14ac:dyDescent="0.2">
      <c r="A43" s="16"/>
      <c r="B43" s="17"/>
      <c r="C43" s="17"/>
      <c r="D43" s="34"/>
      <c r="E43" s="34"/>
      <c r="F43" s="34"/>
      <c r="G43" s="34"/>
      <c r="H43" s="34"/>
    </row>
    <row r="44" spans="1:11" s="36" customFormat="1" ht="21" customHeight="1" x14ac:dyDescent="0.2">
      <c r="A44" s="130" t="s">
        <v>35</v>
      </c>
      <c r="B44" s="130"/>
      <c r="C44" s="130"/>
      <c r="D44" s="35"/>
      <c r="E44" s="35"/>
      <c r="F44" s="35"/>
      <c r="G44" s="35"/>
      <c r="H44" s="35"/>
    </row>
    <row r="45" spans="1:11" s="36" customFormat="1" ht="14.25" customHeight="1" x14ac:dyDescent="0.2">
      <c r="A45" s="131" t="s">
        <v>41</v>
      </c>
      <c r="B45" s="131"/>
      <c r="C45" s="131"/>
      <c r="D45" s="35"/>
      <c r="E45" s="35"/>
      <c r="F45" s="35"/>
      <c r="G45" s="132" t="s">
        <v>34</v>
      </c>
      <c r="H45" s="132"/>
    </row>
    <row r="46" spans="1:11" s="37" customFormat="1" ht="12.75" customHeight="1" x14ac:dyDescent="0.2">
      <c r="A46" s="129" t="s">
        <v>24</v>
      </c>
      <c r="B46" s="129"/>
      <c r="C46" s="129"/>
      <c r="D46" s="129"/>
      <c r="E46" s="129"/>
      <c r="F46" s="129"/>
      <c r="G46" s="129"/>
      <c r="H46" s="129"/>
    </row>
    <row r="47" spans="1:11" s="36" customFormat="1" ht="21" customHeight="1" x14ac:dyDescent="0.2">
      <c r="A47" s="130" t="s">
        <v>36</v>
      </c>
      <c r="B47" s="130"/>
      <c r="C47" s="130"/>
      <c r="D47" s="35"/>
      <c r="E47" s="35"/>
      <c r="F47" s="35"/>
      <c r="G47" s="35"/>
      <c r="H47" s="35"/>
    </row>
    <row r="48" spans="1:11" s="36" customFormat="1" ht="37.5" customHeight="1" x14ac:dyDescent="0.2">
      <c r="A48" s="132" t="s">
        <v>110</v>
      </c>
      <c r="B48" s="132"/>
      <c r="C48" s="132"/>
      <c r="D48" s="35"/>
      <c r="E48" s="35"/>
      <c r="F48" s="35"/>
      <c r="G48" s="132" t="s">
        <v>111</v>
      </c>
      <c r="H48" s="132"/>
    </row>
    <row r="49" spans="1:8" s="37" customFormat="1" ht="15.6" customHeight="1" x14ac:dyDescent="0.2">
      <c r="A49" s="129" t="s">
        <v>24</v>
      </c>
      <c r="B49" s="129"/>
      <c r="C49" s="129"/>
      <c r="D49" s="129"/>
      <c r="E49" s="129"/>
      <c r="F49" s="129"/>
      <c r="G49" s="129"/>
      <c r="H49" s="129"/>
    </row>
    <row r="50" spans="1:8" x14ac:dyDescent="0.2">
      <c r="C50" s="5"/>
    </row>
    <row r="55" spans="1:8" x14ac:dyDescent="0.2">
      <c r="H55" s="105">
        <f>H42+'[2]Сводный сметный расчет'!$H$42</f>
        <v>1976.4715799999999</v>
      </c>
    </row>
  </sheetData>
  <mergeCells count="47">
    <mergeCell ref="A11:H11"/>
    <mergeCell ref="C1:G1"/>
    <mergeCell ref="A3:C3"/>
    <mergeCell ref="E3:H3"/>
    <mergeCell ref="A4:C4"/>
    <mergeCell ref="A5:D5"/>
    <mergeCell ref="E5:H5"/>
    <mergeCell ref="A6:D6"/>
    <mergeCell ref="E6:H6"/>
    <mergeCell ref="A8:H8"/>
    <mergeCell ref="A9:H9"/>
    <mergeCell ref="C10:E10"/>
    <mergeCell ref="A13:A16"/>
    <mergeCell ref="B13:B16"/>
    <mergeCell ref="C13:C16"/>
    <mergeCell ref="D13:G13"/>
    <mergeCell ref="H13:H16"/>
    <mergeCell ref="D14:D16"/>
    <mergeCell ref="E14:E16"/>
    <mergeCell ref="F14:F16"/>
    <mergeCell ref="G14:G16"/>
    <mergeCell ref="A31:H31"/>
    <mergeCell ref="B36:C36"/>
    <mergeCell ref="B20:C20"/>
    <mergeCell ref="A21:H21"/>
    <mergeCell ref="B22:C22"/>
    <mergeCell ref="A23:H23"/>
    <mergeCell ref="B33:C33"/>
    <mergeCell ref="A34:H34"/>
    <mergeCell ref="A18:H18"/>
    <mergeCell ref="B30:C30"/>
    <mergeCell ref="B26:C26"/>
    <mergeCell ref="A27:H27"/>
    <mergeCell ref="B29:C29"/>
    <mergeCell ref="B25:C25"/>
    <mergeCell ref="B37:C37"/>
    <mergeCell ref="A49:H49"/>
    <mergeCell ref="A38:C38"/>
    <mergeCell ref="A44:C44"/>
    <mergeCell ref="A45:C45"/>
    <mergeCell ref="G45:H45"/>
    <mergeCell ref="A46:H46"/>
    <mergeCell ref="A47:C47"/>
    <mergeCell ref="A48:C48"/>
    <mergeCell ref="G48:H48"/>
    <mergeCell ref="B40:C40"/>
    <mergeCell ref="B42:C42"/>
  </mergeCells>
  <pageMargins left="0.43307086614173229" right="0.23622047244094491" top="0.51181102362204722" bottom="0.43307086614173229" header="0.31496062992125984" footer="0.31496062992125984"/>
  <pageSetup paperSize="9" scale="94" fitToHeight="2" orientation="landscape" r:id="rId1"/>
  <headerFooter alignWithMargins="0">
    <oddHeader>&amp;LГРАНД-Смета 2019</oddHeader>
    <oddFooter>&amp;RСтраница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5AF6D0-E93E-4A48-B428-701BAB563C43}">
  <sheetPr>
    <pageSetUpPr autoPageBreaks="0" fitToPage="1"/>
  </sheetPr>
  <dimension ref="A1:K56"/>
  <sheetViews>
    <sheetView showGridLines="0" view="pageBreakPreview" topLeftCell="A16" zoomScale="85" zoomScaleNormal="100" zoomScaleSheetLayoutView="85" workbookViewId="0">
      <selection activeCell="D44" sqref="D44"/>
    </sheetView>
  </sheetViews>
  <sheetFormatPr defaultColWidth="9.140625" defaultRowHeight="12.75" x14ac:dyDescent="0.2"/>
  <cols>
    <col min="1" max="1" width="5" style="38" customWidth="1"/>
    <col min="2" max="2" width="21.42578125" style="6" customWidth="1"/>
    <col min="3" max="3" width="40.7109375" style="6" customWidth="1"/>
    <col min="4" max="7" width="16.7109375" style="7" customWidth="1"/>
    <col min="8" max="8" width="18.5703125" style="7" customWidth="1"/>
    <col min="9" max="9" width="9.140625" style="8"/>
    <col min="10" max="10" width="12.140625" style="8" bestFit="1" customWidth="1"/>
    <col min="11" max="16384" width="9.140625" style="8"/>
  </cols>
  <sheetData>
    <row r="1" spans="1:8" s="4" customFormat="1" ht="22.9" customHeight="1" x14ac:dyDescent="0.2">
      <c r="A1" s="112" t="s">
        <v>25</v>
      </c>
      <c r="B1" s="2"/>
      <c r="C1" s="156" t="s">
        <v>31</v>
      </c>
      <c r="D1" s="156"/>
      <c r="E1" s="156"/>
      <c r="F1" s="156"/>
      <c r="G1" s="156"/>
      <c r="H1" s="3"/>
    </row>
    <row r="2" spans="1:8" ht="17.25" customHeight="1" x14ac:dyDescent="0.2">
      <c r="A2" s="5" t="s">
        <v>26</v>
      </c>
      <c r="C2" s="5"/>
    </row>
    <row r="3" spans="1:8" ht="17.25" customHeight="1" x14ac:dyDescent="0.25">
      <c r="A3" s="157" t="s">
        <v>37</v>
      </c>
      <c r="B3" s="157"/>
      <c r="C3" s="157"/>
      <c r="E3" s="158"/>
      <c r="F3" s="158"/>
      <c r="G3" s="158"/>
      <c r="H3" s="158"/>
    </row>
    <row r="4" spans="1:8" s="12" customFormat="1" ht="18.600000000000001" customHeight="1" x14ac:dyDescent="0.25">
      <c r="A4" s="159" t="s">
        <v>27</v>
      </c>
      <c r="B4" s="159"/>
      <c r="C4" s="159"/>
      <c r="D4" s="9">
        <f>H43/1000</f>
        <v>0</v>
      </c>
      <c r="E4" s="10" t="s">
        <v>30</v>
      </c>
      <c r="F4" s="11"/>
      <c r="G4" s="11"/>
      <c r="H4" s="11"/>
    </row>
    <row r="5" spans="1:8" ht="12.6" customHeight="1" x14ac:dyDescent="0.2">
      <c r="A5" s="160"/>
      <c r="B5" s="161"/>
      <c r="C5" s="161"/>
      <c r="D5" s="161"/>
      <c r="E5" s="162"/>
      <c r="F5" s="162"/>
      <c r="G5" s="162"/>
      <c r="H5" s="162"/>
    </row>
    <row r="6" spans="1:8" ht="21" customHeight="1" x14ac:dyDescent="0.2">
      <c r="A6" s="163" t="s">
        <v>28</v>
      </c>
      <c r="B6" s="163"/>
      <c r="C6" s="163"/>
      <c r="D6" s="163"/>
      <c r="E6" s="164"/>
      <c r="F6" s="164"/>
      <c r="G6" s="164"/>
      <c r="H6" s="164"/>
    </row>
    <row r="7" spans="1:8" ht="15" x14ac:dyDescent="0.2">
      <c r="A7" s="13" t="s">
        <v>38</v>
      </c>
      <c r="B7" s="14"/>
      <c r="C7" s="15"/>
      <c r="D7" s="14"/>
      <c r="E7" s="113"/>
      <c r="F7" s="113"/>
      <c r="G7" s="113"/>
      <c r="H7" s="113"/>
    </row>
    <row r="8" spans="1:8" ht="27" customHeight="1" x14ac:dyDescent="0.2">
      <c r="A8" s="165" t="s">
        <v>81</v>
      </c>
      <c r="B8" s="165"/>
      <c r="C8" s="165"/>
      <c r="D8" s="165"/>
      <c r="E8" s="165"/>
      <c r="F8" s="165"/>
      <c r="G8" s="165"/>
      <c r="H8" s="165"/>
    </row>
    <row r="9" spans="1:8" s="4" customFormat="1" ht="32.450000000000003" customHeight="1" x14ac:dyDescent="0.2">
      <c r="A9" s="166" t="s">
        <v>82</v>
      </c>
      <c r="B9" s="166"/>
      <c r="C9" s="166"/>
      <c r="D9" s="166"/>
      <c r="E9" s="166"/>
      <c r="F9" s="166"/>
      <c r="G9" s="166"/>
      <c r="H9" s="166"/>
    </row>
    <row r="10" spans="1:8" ht="17.45" customHeight="1" x14ac:dyDescent="0.2">
      <c r="A10" s="16"/>
      <c r="B10" s="17"/>
      <c r="C10" s="167" t="s">
        <v>0</v>
      </c>
      <c r="D10" s="167"/>
      <c r="E10" s="167"/>
      <c r="F10" s="18"/>
      <c r="G10" s="18"/>
      <c r="H10" s="18"/>
    </row>
    <row r="11" spans="1:8" s="4" customFormat="1" ht="21" customHeight="1" x14ac:dyDescent="0.2">
      <c r="A11" s="155" t="s">
        <v>101</v>
      </c>
      <c r="B11" s="155"/>
      <c r="C11" s="155"/>
      <c r="D11" s="155"/>
      <c r="E11" s="155"/>
      <c r="F11" s="155"/>
      <c r="G11" s="155"/>
      <c r="H11" s="155"/>
    </row>
    <row r="12" spans="1:8" x14ac:dyDescent="0.2">
      <c r="A12" s="16"/>
      <c r="B12" s="17" t="s">
        <v>83</v>
      </c>
      <c r="C12" s="17"/>
      <c r="D12" s="19"/>
      <c r="E12" s="18"/>
      <c r="F12" s="18"/>
      <c r="G12" s="18"/>
      <c r="H12" s="18"/>
    </row>
    <row r="13" spans="1:8" ht="14.25" customHeight="1" x14ac:dyDescent="0.2">
      <c r="A13" s="152" t="s">
        <v>1</v>
      </c>
      <c r="B13" s="153" t="s">
        <v>5</v>
      </c>
      <c r="C13" s="153" t="s">
        <v>6</v>
      </c>
      <c r="D13" s="154" t="s">
        <v>105</v>
      </c>
      <c r="E13" s="154"/>
      <c r="F13" s="154"/>
      <c r="G13" s="154"/>
      <c r="H13" s="152" t="s">
        <v>106</v>
      </c>
    </row>
    <row r="14" spans="1:8" ht="12.75" customHeight="1" x14ac:dyDescent="0.2">
      <c r="A14" s="152"/>
      <c r="B14" s="153"/>
      <c r="C14" s="153"/>
      <c r="D14" s="152" t="s">
        <v>7</v>
      </c>
      <c r="E14" s="152" t="s">
        <v>2</v>
      </c>
      <c r="F14" s="152" t="s">
        <v>3</v>
      </c>
      <c r="G14" s="152" t="s">
        <v>4</v>
      </c>
      <c r="H14" s="152"/>
    </row>
    <row r="15" spans="1:8" x14ac:dyDescent="0.2">
      <c r="A15" s="152"/>
      <c r="B15" s="153"/>
      <c r="C15" s="153"/>
      <c r="D15" s="152"/>
      <c r="E15" s="152"/>
      <c r="F15" s="152"/>
      <c r="G15" s="152"/>
      <c r="H15" s="152"/>
    </row>
    <row r="16" spans="1:8" x14ac:dyDescent="0.2">
      <c r="A16" s="152"/>
      <c r="B16" s="153"/>
      <c r="C16" s="153"/>
      <c r="D16" s="152"/>
      <c r="E16" s="152"/>
      <c r="F16" s="152"/>
      <c r="G16" s="152"/>
      <c r="H16" s="152"/>
    </row>
    <row r="17" spans="1:8" x14ac:dyDescent="0.2">
      <c r="A17" s="20">
        <v>1</v>
      </c>
      <c r="B17" s="21">
        <v>2</v>
      </c>
      <c r="C17" s="21">
        <v>3</v>
      </c>
      <c r="D17" s="20">
        <v>4</v>
      </c>
      <c r="E17" s="20">
        <v>5</v>
      </c>
      <c r="F17" s="20">
        <v>6</v>
      </c>
      <c r="G17" s="20">
        <v>7</v>
      </c>
      <c r="H17" s="20">
        <v>8</v>
      </c>
    </row>
    <row r="18" spans="1:8" ht="12.75" customHeight="1" x14ac:dyDescent="0.2">
      <c r="A18" s="137" t="s">
        <v>8</v>
      </c>
      <c r="B18" s="138"/>
      <c r="C18" s="138"/>
      <c r="D18" s="138"/>
      <c r="E18" s="138"/>
      <c r="F18" s="138"/>
      <c r="G18" s="138"/>
      <c r="H18" s="138"/>
    </row>
    <row r="19" spans="1:8" ht="76.5" x14ac:dyDescent="0.2">
      <c r="A19" s="1">
        <v>1</v>
      </c>
      <c r="B19" s="42" t="s">
        <v>84</v>
      </c>
      <c r="C19" s="42" t="s">
        <v>107</v>
      </c>
      <c r="D19" s="109"/>
      <c r="E19" s="106">
        <f xml:space="preserve"> 8602.75*I19</f>
        <v>0</v>
      </c>
      <c r="F19" s="106">
        <f>50000*I19</f>
        <v>0</v>
      </c>
      <c r="G19" s="109"/>
      <c r="H19" s="106">
        <f t="shared" ref="H19" si="0">SUM(D19:G19)</f>
        <v>0</v>
      </c>
    </row>
    <row r="20" spans="1:8" ht="18" customHeight="1" x14ac:dyDescent="0.2">
      <c r="A20" s="22"/>
      <c r="B20" s="135" t="s">
        <v>9</v>
      </c>
      <c r="C20" s="136"/>
      <c r="D20" s="108">
        <f>SUM(D19:D19)</f>
        <v>0</v>
      </c>
      <c r="E20" s="108">
        <f>SUM(E19:E19)</f>
        <v>0</v>
      </c>
      <c r="F20" s="108">
        <f>SUM(F19:F19)</f>
        <v>0</v>
      </c>
      <c r="G20" s="108">
        <f>SUM(G19:G19)</f>
        <v>0</v>
      </c>
      <c r="H20" s="108">
        <f>SUM(H19:H19)</f>
        <v>0</v>
      </c>
    </row>
    <row r="21" spans="1:8" ht="12.75" customHeight="1" x14ac:dyDescent="0.2">
      <c r="A21" s="137" t="s">
        <v>10</v>
      </c>
      <c r="B21" s="138"/>
      <c r="C21" s="138"/>
      <c r="D21" s="138"/>
      <c r="E21" s="138"/>
      <c r="F21" s="138"/>
      <c r="G21" s="138"/>
      <c r="H21" s="138"/>
    </row>
    <row r="22" spans="1:8" x14ac:dyDescent="0.2">
      <c r="A22" s="22"/>
      <c r="B22" s="135" t="s">
        <v>11</v>
      </c>
      <c r="C22" s="136"/>
      <c r="D22" s="108">
        <f>D20</f>
        <v>0</v>
      </c>
      <c r="E22" s="108">
        <f>E20</f>
        <v>0</v>
      </c>
      <c r="F22" s="108">
        <f t="shared" ref="F22:H22" si="1">F20</f>
        <v>0</v>
      </c>
      <c r="G22" s="108"/>
      <c r="H22" s="108">
        <f t="shared" si="1"/>
        <v>0</v>
      </c>
    </row>
    <row r="23" spans="1:8" ht="12.75" customHeight="1" x14ac:dyDescent="0.2">
      <c r="A23" s="137" t="s">
        <v>12</v>
      </c>
      <c r="B23" s="138"/>
      <c r="C23" s="138"/>
      <c r="D23" s="138"/>
      <c r="E23" s="138"/>
      <c r="F23" s="138"/>
      <c r="G23" s="138"/>
      <c r="H23" s="138"/>
    </row>
    <row r="24" spans="1:8" ht="19.5" hidden="1" customHeight="1" x14ac:dyDescent="0.2">
      <c r="A24" s="23">
        <v>19</v>
      </c>
      <c r="B24" s="24" t="s">
        <v>13</v>
      </c>
      <c r="C24" s="24" t="s">
        <v>14</v>
      </c>
      <c r="D24" s="25"/>
      <c r="E24" s="26"/>
      <c r="F24" s="27"/>
      <c r="G24" s="27"/>
      <c r="H24" s="28">
        <f t="shared" ref="H24" si="2">SUM(E24:G24)</f>
        <v>0</v>
      </c>
    </row>
    <row r="25" spans="1:8" ht="12.75" customHeight="1" x14ac:dyDescent="0.2">
      <c r="A25" s="22"/>
      <c r="B25" s="135" t="s">
        <v>15</v>
      </c>
      <c r="C25" s="136"/>
      <c r="D25" s="27"/>
      <c r="E25" s="29"/>
      <c r="F25" s="30"/>
      <c r="G25" s="30"/>
      <c r="H25" s="29"/>
    </row>
    <row r="26" spans="1:8" x14ac:dyDescent="0.2">
      <c r="A26" s="22"/>
      <c r="B26" s="135" t="s">
        <v>16</v>
      </c>
      <c r="C26" s="136"/>
      <c r="D26" s="108">
        <f>D22</f>
        <v>0</v>
      </c>
      <c r="E26" s="108">
        <f t="shared" ref="E26:H26" si="3">E22+E25</f>
        <v>0</v>
      </c>
      <c r="F26" s="108">
        <f t="shared" si="3"/>
        <v>0</v>
      </c>
      <c r="G26" s="108"/>
      <c r="H26" s="108">
        <f t="shared" si="3"/>
        <v>0</v>
      </c>
    </row>
    <row r="27" spans="1:8" ht="15" customHeight="1" x14ac:dyDescent="0.2">
      <c r="A27" s="137" t="s">
        <v>17</v>
      </c>
      <c r="B27" s="138"/>
      <c r="C27" s="138"/>
      <c r="D27" s="138"/>
      <c r="E27" s="138"/>
      <c r="F27" s="138"/>
      <c r="G27" s="138"/>
      <c r="H27" s="138"/>
    </row>
    <row r="28" spans="1:8" ht="15.95" customHeight="1" x14ac:dyDescent="0.2">
      <c r="A28" s="1">
        <v>2</v>
      </c>
      <c r="B28" s="42" t="s">
        <v>96</v>
      </c>
      <c r="C28" s="42" t="s">
        <v>97</v>
      </c>
      <c r="D28" s="109"/>
      <c r="E28" s="109"/>
      <c r="F28" s="109"/>
      <c r="G28" s="106">
        <f>3653.66*I28</f>
        <v>0</v>
      </c>
      <c r="H28" s="106">
        <f t="shared" ref="H28" si="4">SUM(D28:G28)</f>
        <v>0</v>
      </c>
    </row>
    <row r="29" spans="1:8" ht="12.75" customHeight="1" x14ac:dyDescent="0.2">
      <c r="A29" s="22"/>
      <c r="B29" s="135" t="s">
        <v>18</v>
      </c>
      <c r="C29" s="135"/>
      <c r="D29" s="108"/>
      <c r="E29" s="108"/>
      <c r="F29" s="108"/>
      <c r="G29" s="108">
        <f>SUM(G28:G28)</f>
        <v>0</v>
      </c>
      <c r="H29" s="108">
        <f>SUM(H28:H28)</f>
        <v>0</v>
      </c>
    </row>
    <row r="30" spans="1:8" x14ac:dyDescent="0.2">
      <c r="A30" s="22"/>
      <c r="B30" s="135" t="s">
        <v>19</v>
      </c>
      <c r="C30" s="135"/>
      <c r="D30" s="108">
        <f>D29+D26</f>
        <v>0</v>
      </c>
      <c r="E30" s="108">
        <f>E29+E26</f>
        <v>0</v>
      </c>
      <c r="F30" s="108">
        <f>F29+F26</f>
        <v>0</v>
      </c>
      <c r="G30" s="108">
        <f>G29+G26</f>
        <v>0</v>
      </c>
      <c r="H30" s="108">
        <f>H29+H26</f>
        <v>0</v>
      </c>
    </row>
    <row r="31" spans="1:8" ht="12.75" customHeight="1" x14ac:dyDescent="0.2">
      <c r="A31" s="139" t="s">
        <v>20</v>
      </c>
      <c r="B31" s="140"/>
      <c r="C31" s="140"/>
      <c r="D31" s="140"/>
      <c r="E31" s="140"/>
      <c r="F31" s="140"/>
      <c r="G31" s="140"/>
      <c r="H31" s="141"/>
    </row>
    <row r="32" spans="1:8" ht="54.75" customHeight="1" x14ac:dyDescent="0.2">
      <c r="A32" s="23">
        <v>3</v>
      </c>
      <c r="B32" s="24" t="s">
        <v>85</v>
      </c>
      <c r="C32" s="24" t="s">
        <v>86</v>
      </c>
      <c r="D32" s="27"/>
      <c r="E32" s="27"/>
      <c r="F32" s="27"/>
      <c r="G32" s="110">
        <f>(H30+H36)*5.42%</f>
        <v>0</v>
      </c>
      <c r="H32" s="110">
        <f t="shared" ref="H32" si="5">SUM(D32:G32)</f>
        <v>0</v>
      </c>
    </row>
    <row r="33" spans="1:11" ht="25.5" customHeight="1" x14ac:dyDescent="0.2">
      <c r="A33" s="22"/>
      <c r="B33" s="142" t="s">
        <v>21</v>
      </c>
      <c r="C33" s="143"/>
      <c r="D33" s="31"/>
      <c r="E33" s="32"/>
      <c r="F33" s="32"/>
      <c r="G33" s="108">
        <f>SUM(G32:G32)</f>
        <v>0</v>
      </c>
      <c r="H33" s="108">
        <f>SUM(H32:H32)</f>
        <v>0</v>
      </c>
    </row>
    <row r="34" spans="1:11" ht="56.45" customHeight="1" x14ac:dyDescent="0.2">
      <c r="A34" s="139" t="s">
        <v>39</v>
      </c>
      <c r="B34" s="140"/>
      <c r="C34" s="140"/>
      <c r="D34" s="140"/>
      <c r="E34" s="140"/>
      <c r="F34" s="140"/>
      <c r="G34" s="140"/>
      <c r="H34" s="141"/>
    </row>
    <row r="35" spans="1:11" ht="18.600000000000001" customHeight="1" x14ac:dyDescent="0.2">
      <c r="A35" s="23">
        <v>4</v>
      </c>
      <c r="B35" s="42" t="s">
        <v>33</v>
      </c>
      <c r="C35" s="42" t="s">
        <v>32</v>
      </c>
      <c r="D35" s="109"/>
      <c r="E35" s="109"/>
      <c r="F35" s="109"/>
      <c r="G35" s="106">
        <f>H30*0.07</f>
        <v>0</v>
      </c>
      <c r="H35" s="106">
        <f t="shared" ref="H35" si="6">SUM(D35:G35)</f>
        <v>0</v>
      </c>
    </row>
    <row r="36" spans="1:11" ht="117" customHeight="1" x14ac:dyDescent="0.2">
      <c r="A36" s="22"/>
      <c r="B36" s="142" t="s">
        <v>40</v>
      </c>
      <c r="C36" s="143"/>
      <c r="D36" s="108"/>
      <c r="E36" s="108"/>
      <c r="F36" s="108"/>
      <c r="G36" s="108">
        <f>G35</f>
        <v>0</v>
      </c>
      <c r="H36" s="108">
        <f>H35</f>
        <v>0</v>
      </c>
    </row>
    <row r="37" spans="1:11" x14ac:dyDescent="0.2">
      <c r="A37" s="22"/>
      <c r="B37" s="142" t="s">
        <v>22</v>
      </c>
      <c r="C37" s="143"/>
      <c r="D37" s="108">
        <f>D36+D33+D30</f>
        <v>0</v>
      </c>
      <c r="E37" s="108">
        <f t="shared" ref="E37:H37" si="7">E36+E33+E30</f>
        <v>0</v>
      </c>
      <c r="F37" s="108">
        <f t="shared" si="7"/>
        <v>0</v>
      </c>
      <c r="G37" s="108">
        <f t="shared" si="7"/>
        <v>0</v>
      </c>
      <c r="H37" s="108">
        <f t="shared" si="7"/>
        <v>0</v>
      </c>
      <c r="J37" s="104"/>
    </row>
    <row r="38" spans="1:11" x14ac:dyDescent="0.2">
      <c r="A38" s="147" t="s">
        <v>45</v>
      </c>
      <c r="B38" s="168"/>
      <c r="C38" s="169"/>
      <c r="D38" s="44">
        <f>1.051*1.048*1.047</f>
        <v>1.153</v>
      </c>
      <c r="E38" s="44">
        <f t="shared" ref="E38:H38" si="8">1.051*1.048*1.047</f>
        <v>1.153</v>
      </c>
      <c r="F38" s="44">
        <f t="shared" si="8"/>
        <v>1.153</v>
      </c>
      <c r="G38" s="44">
        <f t="shared" si="8"/>
        <v>1.153</v>
      </c>
      <c r="H38" s="44">
        <f t="shared" si="8"/>
        <v>1.153</v>
      </c>
    </row>
    <row r="39" spans="1:11" ht="12.75" customHeight="1" x14ac:dyDescent="0.2">
      <c r="A39" s="147" t="s">
        <v>89</v>
      </c>
      <c r="B39" s="148"/>
      <c r="C39" s="149"/>
      <c r="D39" s="45">
        <f>D37*D38</f>
        <v>0</v>
      </c>
      <c r="E39" s="45">
        <f t="shared" ref="E39:G39" si="9">E37*E38</f>
        <v>0</v>
      </c>
      <c r="F39" s="45">
        <f t="shared" si="9"/>
        <v>0</v>
      </c>
      <c r="G39" s="45">
        <f t="shared" si="9"/>
        <v>0</v>
      </c>
      <c r="H39" s="45">
        <f>H37*H38</f>
        <v>0</v>
      </c>
    </row>
    <row r="40" spans="1:11" x14ac:dyDescent="0.2">
      <c r="A40" s="1">
        <v>11</v>
      </c>
      <c r="B40" s="39"/>
      <c r="C40" s="42" t="s">
        <v>42</v>
      </c>
      <c r="D40" s="43">
        <f>D39*1%</f>
        <v>0</v>
      </c>
      <c r="E40" s="43">
        <f>E39*1%</f>
        <v>0</v>
      </c>
      <c r="F40" s="43">
        <f t="shared" ref="F40:G40" si="10">F39*1%</f>
        <v>0</v>
      </c>
      <c r="G40" s="43">
        <f t="shared" si="10"/>
        <v>0</v>
      </c>
      <c r="H40" s="43">
        <f>SUM(D40:G40)</f>
        <v>0</v>
      </c>
    </row>
    <row r="41" spans="1:11" s="4" customFormat="1" ht="16.5" customHeight="1" x14ac:dyDescent="0.2">
      <c r="A41" s="40"/>
      <c r="B41" s="150" t="s">
        <v>43</v>
      </c>
      <c r="C41" s="151"/>
      <c r="D41" s="107">
        <f>D39+D40</f>
        <v>0</v>
      </c>
      <c r="E41" s="107">
        <f>E39+E40</f>
        <v>0</v>
      </c>
      <c r="F41" s="107">
        <f t="shared" ref="F41:H41" si="11">F39+F40</f>
        <v>0</v>
      </c>
      <c r="G41" s="107">
        <f t="shared" si="11"/>
        <v>0</v>
      </c>
      <c r="H41" s="107">
        <f t="shared" si="11"/>
        <v>0</v>
      </c>
    </row>
    <row r="42" spans="1:11" ht="18" customHeight="1" x14ac:dyDescent="0.2">
      <c r="A42" s="23">
        <v>12</v>
      </c>
      <c r="B42" s="24"/>
      <c r="C42" s="24" t="s">
        <v>23</v>
      </c>
      <c r="D42" s="108">
        <f>D41*0.2</f>
        <v>0</v>
      </c>
      <c r="E42" s="108">
        <f>E41*0.2</f>
        <v>0</v>
      </c>
      <c r="F42" s="108">
        <f>F41*0.2</f>
        <v>0</v>
      </c>
      <c r="G42" s="108">
        <f>G41*0.2</f>
        <v>0</v>
      </c>
      <c r="H42" s="108">
        <f>H41*0.2</f>
        <v>0</v>
      </c>
      <c r="K42" s="41"/>
    </row>
    <row r="43" spans="1:11" s="33" customFormat="1" ht="18" customHeight="1" x14ac:dyDescent="0.2">
      <c r="A43" s="99"/>
      <c r="B43" s="133" t="s">
        <v>29</v>
      </c>
      <c r="C43" s="134"/>
      <c r="D43" s="108">
        <f>D41+D42</f>
        <v>0</v>
      </c>
      <c r="E43" s="108">
        <f>E41+E42</f>
        <v>0</v>
      </c>
      <c r="F43" s="108">
        <f>F41+F42</f>
        <v>0</v>
      </c>
      <c r="G43" s="108">
        <f>G41+G42</f>
        <v>0</v>
      </c>
      <c r="H43" s="108">
        <f>H41+H42</f>
        <v>0</v>
      </c>
    </row>
    <row r="44" spans="1:11" x14ac:dyDescent="0.2">
      <c r="A44" s="16"/>
      <c r="B44" s="17"/>
      <c r="C44" s="17"/>
      <c r="D44" s="34"/>
      <c r="E44" s="34"/>
      <c r="F44" s="34"/>
      <c r="G44" s="34"/>
      <c r="H44" s="34"/>
    </row>
    <row r="45" spans="1:11" s="36" customFormat="1" ht="21" customHeight="1" x14ac:dyDescent="0.2">
      <c r="A45" s="130" t="s">
        <v>35</v>
      </c>
      <c r="B45" s="130"/>
      <c r="C45" s="130"/>
      <c r="D45" s="35"/>
      <c r="E45" s="35"/>
      <c r="F45" s="35"/>
      <c r="G45" s="35"/>
      <c r="H45" s="35"/>
    </row>
    <row r="46" spans="1:11" s="36" customFormat="1" ht="14.25" customHeight="1" x14ac:dyDescent="0.2">
      <c r="A46" s="131" t="s">
        <v>41</v>
      </c>
      <c r="B46" s="131"/>
      <c r="C46" s="131"/>
      <c r="D46" s="35"/>
      <c r="E46" s="35"/>
      <c r="F46" s="35"/>
      <c r="G46" s="132" t="s">
        <v>34</v>
      </c>
      <c r="H46" s="132"/>
    </row>
    <row r="47" spans="1:11" s="37" customFormat="1" ht="12.75" customHeight="1" x14ac:dyDescent="0.2">
      <c r="A47" s="129" t="s">
        <v>24</v>
      </c>
      <c r="B47" s="129"/>
      <c r="C47" s="129"/>
      <c r="D47" s="129"/>
      <c r="E47" s="129"/>
      <c r="F47" s="129"/>
      <c r="G47" s="129"/>
      <c r="H47" s="129"/>
    </row>
    <row r="48" spans="1:11" s="36" customFormat="1" ht="21" customHeight="1" x14ac:dyDescent="0.2">
      <c r="A48" s="130" t="s">
        <v>36</v>
      </c>
      <c r="B48" s="130"/>
      <c r="C48" s="130"/>
      <c r="D48" s="35"/>
      <c r="E48" s="35"/>
      <c r="F48" s="35"/>
      <c r="G48" s="35"/>
      <c r="H48" s="35"/>
    </row>
    <row r="49" spans="1:8" s="36" customFormat="1" ht="37.5" customHeight="1" x14ac:dyDescent="0.2">
      <c r="A49" s="132" t="s">
        <v>110</v>
      </c>
      <c r="B49" s="132"/>
      <c r="C49" s="132"/>
      <c r="D49" s="35"/>
      <c r="E49" s="35"/>
      <c r="F49" s="35"/>
      <c r="G49" s="132" t="s">
        <v>111</v>
      </c>
      <c r="H49" s="132"/>
    </row>
    <row r="50" spans="1:8" s="37" customFormat="1" ht="15.6" customHeight="1" x14ac:dyDescent="0.2">
      <c r="A50" s="129" t="s">
        <v>24</v>
      </c>
      <c r="B50" s="129"/>
      <c r="C50" s="129"/>
      <c r="D50" s="129"/>
      <c r="E50" s="129"/>
      <c r="F50" s="129"/>
      <c r="G50" s="129"/>
      <c r="H50" s="129"/>
    </row>
    <row r="51" spans="1:8" x14ac:dyDescent="0.2">
      <c r="C51" s="5"/>
    </row>
    <row r="56" spans="1:8" x14ac:dyDescent="0.2">
      <c r="H56" s="105">
        <f>H43+'[2]Сводный сметный расчет'!$H$42</f>
        <v>1976.4715799999999</v>
      </c>
    </row>
  </sheetData>
  <mergeCells count="48">
    <mergeCell ref="A11:H11"/>
    <mergeCell ref="C1:G1"/>
    <mergeCell ref="A3:C3"/>
    <mergeCell ref="E3:H3"/>
    <mergeCell ref="A4:C4"/>
    <mergeCell ref="A5:D5"/>
    <mergeCell ref="E5:H5"/>
    <mergeCell ref="A6:D6"/>
    <mergeCell ref="E6:H6"/>
    <mergeCell ref="A8:H8"/>
    <mergeCell ref="A9:H9"/>
    <mergeCell ref="C10:E10"/>
    <mergeCell ref="A13:A16"/>
    <mergeCell ref="B13:B16"/>
    <mergeCell ref="C13:C16"/>
    <mergeCell ref="D13:G13"/>
    <mergeCell ref="H13:H16"/>
    <mergeCell ref="D14:D16"/>
    <mergeCell ref="E14:E16"/>
    <mergeCell ref="F14:F16"/>
    <mergeCell ref="G14:G16"/>
    <mergeCell ref="A31:H31"/>
    <mergeCell ref="B36:C36"/>
    <mergeCell ref="B20:C20"/>
    <mergeCell ref="A21:H21"/>
    <mergeCell ref="B22:C22"/>
    <mergeCell ref="A23:H23"/>
    <mergeCell ref="B33:C33"/>
    <mergeCell ref="A34:H34"/>
    <mergeCell ref="A18:H18"/>
    <mergeCell ref="B30:C30"/>
    <mergeCell ref="B26:C26"/>
    <mergeCell ref="A27:H27"/>
    <mergeCell ref="B29:C29"/>
    <mergeCell ref="B25:C25"/>
    <mergeCell ref="B37:C37"/>
    <mergeCell ref="A50:H50"/>
    <mergeCell ref="A38:C38"/>
    <mergeCell ref="A39:C39"/>
    <mergeCell ref="A45:C45"/>
    <mergeCell ref="A46:C46"/>
    <mergeCell ref="G46:H46"/>
    <mergeCell ref="A47:H47"/>
    <mergeCell ref="A48:C48"/>
    <mergeCell ref="A49:C49"/>
    <mergeCell ref="G49:H49"/>
    <mergeCell ref="B41:C41"/>
    <mergeCell ref="B43:C43"/>
  </mergeCells>
  <pageMargins left="0.43307086614173229" right="0.23622047244094491" top="0.51181102362204722" bottom="0.43307086614173229" header="0.31496062992125984" footer="0.31496062992125984"/>
  <pageSetup paperSize="9" scale="94" fitToHeight="2" orientation="landscape" r:id="rId1"/>
  <headerFooter alignWithMargins="0">
    <oddHeader>&amp;LГРАНД-Смета 2019</oddHeader>
    <oddFooter>&amp;RСтраница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F82B52-8669-41DB-B006-54E53694F63D}">
  <sheetPr>
    <pageSetUpPr autoPageBreaks="0" fitToPage="1"/>
  </sheetPr>
  <dimension ref="A1:K56"/>
  <sheetViews>
    <sheetView showGridLines="0" view="pageBreakPreview" topLeftCell="A28" zoomScale="85" zoomScaleNormal="100" zoomScaleSheetLayoutView="85" workbookViewId="0">
      <selection activeCell="A49" sqref="A49:H49"/>
    </sheetView>
  </sheetViews>
  <sheetFormatPr defaultColWidth="9.140625" defaultRowHeight="12.75" x14ac:dyDescent="0.2"/>
  <cols>
    <col min="1" max="1" width="5" style="38" customWidth="1"/>
    <col min="2" max="2" width="21.42578125" style="6" customWidth="1"/>
    <col min="3" max="3" width="40.7109375" style="6" customWidth="1"/>
    <col min="4" max="7" width="16.7109375" style="7" customWidth="1"/>
    <col min="8" max="8" width="18.5703125" style="7" customWidth="1"/>
    <col min="9" max="9" width="9.140625" style="8"/>
    <col min="10" max="10" width="12.140625" style="8" bestFit="1" customWidth="1"/>
    <col min="11" max="16384" width="9.140625" style="8"/>
  </cols>
  <sheetData>
    <row r="1" spans="1:8" s="4" customFormat="1" ht="22.9" customHeight="1" x14ac:dyDescent="0.2">
      <c r="A1" s="112" t="s">
        <v>25</v>
      </c>
      <c r="B1" s="2"/>
      <c r="C1" s="156" t="s">
        <v>31</v>
      </c>
      <c r="D1" s="156"/>
      <c r="E1" s="156"/>
      <c r="F1" s="156"/>
      <c r="G1" s="156"/>
      <c r="H1" s="3"/>
    </row>
    <row r="2" spans="1:8" ht="17.25" customHeight="1" x14ac:dyDescent="0.2">
      <c r="A2" s="5" t="s">
        <v>26</v>
      </c>
      <c r="C2" s="5"/>
    </row>
    <row r="3" spans="1:8" ht="17.25" customHeight="1" x14ac:dyDescent="0.25">
      <c r="A3" s="157" t="s">
        <v>37</v>
      </c>
      <c r="B3" s="157"/>
      <c r="C3" s="157"/>
      <c r="E3" s="158"/>
      <c r="F3" s="158"/>
      <c r="G3" s="158"/>
      <c r="H3" s="158"/>
    </row>
    <row r="4" spans="1:8" s="12" customFormat="1" ht="18.600000000000001" customHeight="1" x14ac:dyDescent="0.25">
      <c r="A4" s="159" t="s">
        <v>27</v>
      </c>
      <c r="B4" s="159"/>
      <c r="C4" s="159"/>
      <c r="D4" s="9">
        <f>H43/1000</f>
        <v>0</v>
      </c>
      <c r="E4" s="10" t="s">
        <v>30</v>
      </c>
      <c r="F4" s="11"/>
      <c r="G4" s="11"/>
      <c r="H4" s="11"/>
    </row>
    <row r="5" spans="1:8" ht="12.6" customHeight="1" x14ac:dyDescent="0.2">
      <c r="A5" s="160"/>
      <c r="B5" s="161"/>
      <c r="C5" s="161"/>
      <c r="D5" s="161"/>
      <c r="E5" s="162"/>
      <c r="F5" s="162"/>
      <c r="G5" s="162"/>
      <c r="H5" s="162"/>
    </row>
    <row r="6" spans="1:8" ht="21" customHeight="1" x14ac:dyDescent="0.2">
      <c r="A6" s="163" t="s">
        <v>28</v>
      </c>
      <c r="B6" s="163"/>
      <c r="C6" s="163"/>
      <c r="D6" s="163"/>
      <c r="E6" s="164"/>
      <c r="F6" s="164"/>
      <c r="G6" s="164"/>
      <c r="H6" s="164"/>
    </row>
    <row r="7" spans="1:8" ht="15" x14ac:dyDescent="0.2">
      <c r="A7" s="13" t="s">
        <v>38</v>
      </c>
      <c r="B7" s="14"/>
      <c r="C7" s="15"/>
      <c r="D7" s="14"/>
      <c r="E7" s="113"/>
      <c r="F7" s="113"/>
      <c r="G7" s="113"/>
      <c r="H7" s="113"/>
    </row>
    <row r="8" spans="1:8" ht="27" customHeight="1" x14ac:dyDescent="0.2">
      <c r="A8" s="165" t="s">
        <v>81</v>
      </c>
      <c r="B8" s="165"/>
      <c r="C8" s="165"/>
      <c r="D8" s="165"/>
      <c r="E8" s="165"/>
      <c r="F8" s="165"/>
      <c r="G8" s="165"/>
      <c r="H8" s="165"/>
    </row>
    <row r="9" spans="1:8" s="4" customFormat="1" ht="32.450000000000003" customHeight="1" x14ac:dyDescent="0.2">
      <c r="A9" s="166" t="s">
        <v>82</v>
      </c>
      <c r="B9" s="166"/>
      <c r="C9" s="166"/>
      <c r="D9" s="166"/>
      <c r="E9" s="166"/>
      <c r="F9" s="166"/>
      <c r="G9" s="166"/>
      <c r="H9" s="166"/>
    </row>
    <row r="10" spans="1:8" ht="17.45" customHeight="1" x14ac:dyDescent="0.2">
      <c r="A10" s="16"/>
      <c r="B10" s="17"/>
      <c r="C10" s="167" t="s">
        <v>0</v>
      </c>
      <c r="D10" s="167"/>
      <c r="E10" s="167"/>
      <c r="F10" s="18"/>
      <c r="G10" s="18"/>
      <c r="H10" s="18"/>
    </row>
    <row r="11" spans="1:8" s="4" customFormat="1" ht="21" customHeight="1" x14ac:dyDescent="0.2">
      <c r="A11" s="155" t="s">
        <v>101</v>
      </c>
      <c r="B11" s="155"/>
      <c r="C11" s="155"/>
      <c r="D11" s="155"/>
      <c r="E11" s="155"/>
      <c r="F11" s="155"/>
      <c r="G11" s="155"/>
      <c r="H11" s="155"/>
    </row>
    <row r="12" spans="1:8" x14ac:dyDescent="0.2">
      <c r="A12" s="16"/>
      <c r="B12" s="17" t="s">
        <v>83</v>
      </c>
      <c r="C12" s="17"/>
      <c r="D12" s="19"/>
      <c r="E12" s="18"/>
      <c r="F12" s="18"/>
      <c r="G12" s="18"/>
      <c r="H12" s="18"/>
    </row>
    <row r="13" spans="1:8" ht="14.25" customHeight="1" x14ac:dyDescent="0.2">
      <c r="A13" s="152" t="s">
        <v>1</v>
      </c>
      <c r="B13" s="153" t="s">
        <v>5</v>
      </c>
      <c r="C13" s="153" t="s">
        <v>6</v>
      </c>
      <c r="D13" s="154" t="s">
        <v>105</v>
      </c>
      <c r="E13" s="154"/>
      <c r="F13" s="154"/>
      <c r="G13" s="154"/>
      <c r="H13" s="152" t="s">
        <v>106</v>
      </c>
    </row>
    <row r="14" spans="1:8" ht="12.75" customHeight="1" x14ac:dyDescent="0.2">
      <c r="A14" s="152"/>
      <c r="B14" s="153"/>
      <c r="C14" s="153"/>
      <c r="D14" s="152" t="s">
        <v>7</v>
      </c>
      <c r="E14" s="152" t="s">
        <v>2</v>
      </c>
      <c r="F14" s="152" t="s">
        <v>3</v>
      </c>
      <c r="G14" s="152" t="s">
        <v>4</v>
      </c>
      <c r="H14" s="152"/>
    </row>
    <row r="15" spans="1:8" x14ac:dyDescent="0.2">
      <c r="A15" s="152"/>
      <c r="B15" s="153"/>
      <c r="C15" s="153"/>
      <c r="D15" s="152"/>
      <c r="E15" s="152"/>
      <c r="F15" s="152"/>
      <c r="G15" s="152"/>
      <c r="H15" s="152"/>
    </row>
    <row r="16" spans="1:8" x14ac:dyDescent="0.2">
      <c r="A16" s="152"/>
      <c r="B16" s="153"/>
      <c r="C16" s="153"/>
      <c r="D16" s="152"/>
      <c r="E16" s="152"/>
      <c r="F16" s="152"/>
      <c r="G16" s="152"/>
      <c r="H16" s="152"/>
    </row>
    <row r="17" spans="1:8" x14ac:dyDescent="0.2">
      <c r="A17" s="20">
        <v>1</v>
      </c>
      <c r="B17" s="21">
        <v>2</v>
      </c>
      <c r="C17" s="21">
        <v>3</v>
      </c>
      <c r="D17" s="20">
        <v>4</v>
      </c>
      <c r="E17" s="20">
        <v>5</v>
      </c>
      <c r="F17" s="20">
        <v>6</v>
      </c>
      <c r="G17" s="20">
        <v>7</v>
      </c>
      <c r="H17" s="20">
        <v>8</v>
      </c>
    </row>
    <row r="18" spans="1:8" ht="12.75" customHeight="1" x14ac:dyDescent="0.2">
      <c r="A18" s="137" t="s">
        <v>8</v>
      </c>
      <c r="B18" s="138"/>
      <c r="C18" s="138"/>
      <c r="D18" s="138"/>
      <c r="E18" s="138"/>
      <c r="F18" s="138"/>
      <c r="G18" s="138"/>
      <c r="H18" s="138"/>
    </row>
    <row r="19" spans="1:8" ht="76.5" x14ac:dyDescent="0.2">
      <c r="A19" s="1">
        <v>1</v>
      </c>
      <c r="B19" s="42" t="s">
        <v>84</v>
      </c>
      <c r="C19" s="42" t="s">
        <v>107</v>
      </c>
      <c r="D19" s="109"/>
      <c r="E19" s="106">
        <f xml:space="preserve"> 8602.75*I19</f>
        <v>0</v>
      </c>
      <c r="F19" s="106">
        <f>50000*I19</f>
        <v>0</v>
      </c>
      <c r="G19" s="109"/>
      <c r="H19" s="106">
        <f t="shared" ref="H19" si="0">SUM(D19:G19)</f>
        <v>0</v>
      </c>
    </row>
    <row r="20" spans="1:8" ht="18" customHeight="1" x14ac:dyDescent="0.2">
      <c r="A20" s="22"/>
      <c r="B20" s="135" t="s">
        <v>9</v>
      </c>
      <c r="C20" s="136"/>
      <c r="D20" s="108">
        <f>SUM(D19:D19)</f>
        <v>0</v>
      </c>
      <c r="E20" s="108">
        <f>SUM(E19:E19)</f>
        <v>0</v>
      </c>
      <c r="F20" s="108">
        <f>SUM(F19:F19)</f>
        <v>0</v>
      </c>
      <c r="G20" s="108">
        <f>SUM(G19:G19)</f>
        <v>0</v>
      </c>
      <c r="H20" s="108">
        <f>SUM(H19:H19)</f>
        <v>0</v>
      </c>
    </row>
    <row r="21" spans="1:8" ht="12.75" customHeight="1" x14ac:dyDescent="0.2">
      <c r="A21" s="137" t="s">
        <v>10</v>
      </c>
      <c r="B21" s="138"/>
      <c r="C21" s="138"/>
      <c r="D21" s="138"/>
      <c r="E21" s="138"/>
      <c r="F21" s="138"/>
      <c r="G21" s="138"/>
      <c r="H21" s="138"/>
    </row>
    <row r="22" spans="1:8" x14ac:dyDescent="0.2">
      <c r="A22" s="22"/>
      <c r="B22" s="135" t="s">
        <v>11</v>
      </c>
      <c r="C22" s="136"/>
      <c r="D22" s="108">
        <f>D20</f>
        <v>0</v>
      </c>
      <c r="E22" s="108">
        <f>E20</f>
        <v>0</v>
      </c>
      <c r="F22" s="108">
        <f t="shared" ref="F22:H22" si="1">F20</f>
        <v>0</v>
      </c>
      <c r="G22" s="108"/>
      <c r="H22" s="108">
        <f t="shared" si="1"/>
        <v>0</v>
      </c>
    </row>
    <row r="23" spans="1:8" ht="12.75" customHeight="1" x14ac:dyDescent="0.2">
      <c r="A23" s="137" t="s">
        <v>12</v>
      </c>
      <c r="B23" s="138"/>
      <c r="C23" s="138"/>
      <c r="D23" s="138"/>
      <c r="E23" s="138"/>
      <c r="F23" s="138"/>
      <c r="G23" s="138"/>
      <c r="H23" s="138"/>
    </row>
    <row r="24" spans="1:8" ht="19.5" hidden="1" customHeight="1" x14ac:dyDescent="0.2">
      <c r="A24" s="23">
        <v>19</v>
      </c>
      <c r="B24" s="24" t="s">
        <v>13</v>
      </c>
      <c r="C24" s="24" t="s">
        <v>14</v>
      </c>
      <c r="D24" s="25"/>
      <c r="E24" s="26"/>
      <c r="F24" s="27"/>
      <c r="G24" s="27"/>
      <c r="H24" s="28">
        <f t="shared" ref="H24" si="2">SUM(E24:G24)</f>
        <v>0</v>
      </c>
    </row>
    <row r="25" spans="1:8" ht="12.75" customHeight="1" x14ac:dyDescent="0.2">
      <c r="A25" s="22"/>
      <c r="B25" s="135" t="s">
        <v>15</v>
      </c>
      <c r="C25" s="136"/>
      <c r="D25" s="27"/>
      <c r="E25" s="29"/>
      <c r="F25" s="30"/>
      <c r="G25" s="30"/>
      <c r="H25" s="29"/>
    </row>
    <row r="26" spans="1:8" x14ac:dyDescent="0.2">
      <c r="A26" s="22"/>
      <c r="B26" s="135" t="s">
        <v>16</v>
      </c>
      <c r="C26" s="136"/>
      <c r="D26" s="108">
        <f>D22</f>
        <v>0</v>
      </c>
      <c r="E26" s="108">
        <f t="shared" ref="E26:H26" si="3">E22+E25</f>
        <v>0</v>
      </c>
      <c r="F26" s="108">
        <f t="shared" si="3"/>
        <v>0</v>
      </c>
      <c r="G26" s="108"/>
      <c r="H26" s="108">
        <f t="shared" si="3"/>
        <v>0</v>
      </c>
    </row>
    <row r="27" spans="1:8" ht="15" customHeight="1" x14ac:dyDescent="0.2">
      <c r="A27" s="137" t="s">
        <v>17</v>
      </c>
      <c r="B27" s="138"/>
      <c r="C27" s="138"/>
      <c r="D27" s="138"/>
      <c r="E27" s="138"/>
      <c r="F27" s="138"/>
      <c r="G27" s="138"/>
      <c r="H27" s="138"/>
    </row>
    <row r="28" spans="1:8" ht="15.95" customHeight="1" x14ac:dyDescent="0.2">
      <c r="A28" s="1">
        <v>2</v>
      </c>
      <c r="B28" s="42" t="s">
        <v>96</v>
      </c>
      <c r="C28" s="42" t="s">
        <v>97</v>
      </c>
      <c r="D28" s="109"/>
      <c r="E28" s="109"/>
      <c r="F28" s="109"/>
      <c r="G28" s="106">
        <f>3653.66*I28</f>
        <v>0</v>
      </c>
      <c r="H28" s="106">
        <f t="shared" ref="H28" si="4">SUM(D28:G28)</f>
        <v>0</v>
      </c>
    </row>
    <row r="29" spans="1:8" ht="12.75" customHeight="1" x14ac:dyDescent="0.2">
      <c r="A29" s="22"/>
      <c r="B29" s="135" t="s">
        <v>18</v>
      </c>
      <c r="C29" s="135"/>
      <c r="D29" s="108"/>
      <c r="E29" s="108"/>
      <c r="F29" s="108"/>
      <c r="G29" s="108">
        <f>SUM(G28:G28)</f>
        <v>0</v>
      </c>
      <c r="H29" s="108">
        <f>SUM(H28:H28)</f>
        <v>0</v>
      </c>
    </row>
    <row r="30" spans="1:8" x14ac:dyDescent="0.2">
      <c r="A30" s="22"/>
      <c r="B30" s="135" t="s">
        <v>19</v>
      </c>
      <c r="C30" s="135"/>
      <c r="D30" s="108">
        <f>D29+D26</f>
        <v>0</v>
      </c>
      <c r="E30" s="108">
        <f>E29+E26</f>
        <v>0</v>
      </c>
      <c r="F30" s="108">
        <f>F29+F26</f>
        <v>0</v>
      </c>
      <c r="G30" s="108">
        <f>G29+G26</f>
        <v>0</v>
      </c>
      <c r="H30" s="108">
        <f>H29+H26</f>
        <v>0</v>
      </c>
    </row>
    <row r="31" spans="1:8" ht="12.75" customHeight="1" x14ac:dyDescent="0.2">
      <c r="A31" s="139" t="s">
        <v>20</v>
      </c>
      <c r="B31" s="140"/>
      <c r="C31" s="140"/>
      <c r="D31" s="140"/>
      <c r="E31" s="140"/>
      <c r="F31" s="140"/>
      <c r="G31" s="140"/>
      <c r="H31" s="141"/>
    </row>
    <row r="32" spans="1:8" ht="54.75" customHeight="1" x14ac:dyDescent="0.2">
      <c r="A32" s="23">
        <v>3</v>
      </c>
      <c r="B32" s="24" t="s">
        <v>85</v>
      </c>
      <c r="C32" s="24" t="s">
        <v>86</v>
      </c>
      <c r="D32" s="27"/>
      <c r="E32" s="27"/>
      <c r="F32" s="27"/>
      <c r="G32" s="110">
        <f>(H30+H36)*5.42%</f>
        <v>0</v>
      </c>
      <c r="H32" s="110">
        <f t="shared" ref="H32" si="5">SUM(D32:G32)</f>
        <v>0</v>
      </c>
    </row>
    <row r="33" spans="1:11" ht="25.5" customHeight="1" x14ac:dyDescent="0.2">
      <c r="A33" s="22"/>
      <c r="B33" s="142" t="s">
        <v>21</v>
      </c>
      <c r="C33" s="143"/>
      <c r="D33" s="31"/>
      <c r="E33" s="32"/>
      <c r="F33" s="32"/>
      <c r="G33" s="108">
        <f>SUM(G32:G32)</f>
        <v>0</v>
      </c>
      <c r="H33" s="108">
        <f>SUM(H32:H32)</f>
        <v>0</v>
      </c>
    </row>
    <row r="34" spans="1:11" ht="56.45" customHeight="1" x14ac:dyDescent="0.2">
      <c r="A34" s="139" t="s">
        <v>39</v>
      </c>
      <c r="B34" s="140"/>
      <c r="C34" s="140"/>
      <c r="D34" s="140"/>
      <c r="E34" s="140"/>
      <c r="F34" s="140"/>
      <c r="G34" s="140"/>
      <c r="H34" s="141"/>
    </row>
    <row r="35" spans="1:11" ht="18.600000000000001" customHeight="1" x14ac:dyDescent="0.2">
      <c r="A35" s="23">
        <v>4</v>
      </c>
      <c r="B35" s="42" t="s">
        <v>33</v>
      </c>
      <c r="C35" s="42" t="s">
        <v>32</v>
      </c>
      <c r="D35" s="109"/>
      <c r="E35" s="109"/>
      <c r="F35" s="109"/>
      <c r="G35" s="106">
        <f>H30*0.07</f>
        <v>0</v>
      </c>
      <c r="H35" s="106">
        <f t="shared" ref="H35" si="6">SUM(D35:G35)</f>
        <v>0</v>
      </c>
    </row>
    <row r="36" spans="1:11" ht="117" customHeight="1" x14ac:dyDescent="0.2">
      <c r="A36" s="22"/>
      <c r="B36" s="142" t="s">
        <v>40</v>
      </c>
      <c r="C36" s="143"/>
      <c r="D36" s="108"/>
      <c r="E36" s="108"/>
      <c r="F36" s="108"/>
      <c r="G36" s="108">
        <f>G35</f>
        <v>0</v>
      </c>
      <c r="H36" s="108">
        <f>H35</f>
        <v>0</v>
      </c>
    </row>
    <row r="37" spans="1:11" x14ac:dyDescent="0.2">
      <c r="A37" s="22"/>
      <c r="B37" s="142" t="s">
        <v>22</v>
      </c>
      <c r="C37" s="143"/>
      <c r="D37" s="108">
        <f>D36+D33+D30</f>
        <v>0</v>
      </c>
      <c r="E37" s="108">
        <f t="shared" ref="E37:H37" si="7">E36+E33+E30</f>
        <v>0</v>
      </c>
      <c r="F37" s="108">
        <f t="shared" si="7"/>
        <v>0</v>
      </c>
      <c r="G37" s="108">
        <f t="shared" si="7"/>
        <v>0</v>
      </c>
      <c r="H37" s="108">
        <f t="shared" si="7"/>
        <v>0</v>
      </c>
      <c r="J37" s="104"/>
    </row>
    <row r="38" spans="1:11" x14ac:dyDescent="0.2">
      <c r="A38" s="147" t="s">
        <v>46</v>
      </c>
      <c r="B38" s="168"/>
      <c r="C38" s="169"/>
      <c r="D38" s="44">
        <f>1.051*1.048*1.047*1.047</f>
        <v>1.2070000000000001</v>
      </c>
      <c r="E38" s="44">
        <f t="shared" ref="E38:H38" si="8">1.051*1.048*1.047*1.047</f>
        <v>1.2070000000000001</v>
      </c>
      <c r="F38" s="44">
        <f t="shared" si="8"/>
        <v>1.2070000000000001</v>
      </c>
      <c r="G38" s="44">
        <f t="shared" si="8"/>
        <v>1.2070000000000001</v>
      </c>
      <c r="H38" s="44">
        <f t="shared" si="8"/>
        <v>1.2070000000000001</v>
      </c>
    </row>
    <row r="39" spans="1:11" ht="12.75" customHeight="1" x14ac:dyDescent="0.2">
      <c r="A39" s="147" t="s">
        <v>90</v>
      </c>
      <c r="B39" s="148"/>
      <c r="C39" s="149"/>
      <c r="D39" s="45">
        <f>D37*D38</f>
        <v>0</v>
      </c>
      <c r="E39" s="45">
        <f t="shared" ref="E39:H39" si="9">E37*E38</f>
        <v>0</v>
      </c>
      <c r="F39" s="45">
        <f t="shared" si="9"/>
        <v>0</v>
      </c>
      <c r="G39" s="45">
        <f t="shared" si="9"/>
        <v>0</v>
      </c>
      <c r="H39" s="45">
        <f t="shared" si="9"/>
        <v>0</v>
      </c>
    </row>
    <row r="40" spans="1:11" x14ac:dyDescent="0.2">
      <c r="A40" s="1">
        <v>11</v>
      </c>
      <c r="B40" s="39"/>
      <c r="C40" s="42" t="s">
        <v>42</v>
      </c>
      <c r="D40" s="43">
        <f>D39*1%</f>
        <v>0</v>
      </c>
      <c r="E40" s="43">
        <f t="shared" ref="E40:G40" si="10">E39*1%</f>
        <v>0</v>
      </c>
      <c r="F40" s="43">
        <f t="shared" si="10"/>
        <v>0</v>
      </c>
      <c r="G40" s="43">
        <f t="shared" si="10"/>
        <v>0</v>
      </c>
      <c r="H40" s="43">
        <f>SUM(D40:G40)</f>
        <v>0</v>
      </c>
    </row>
    <row r="41" spans="1:11" s="4" customFormat="1" ht="16.5" customHeight="1" x14ac:dyDescent="0.2">
      <c r="A41" s="40"/>
      <c r="B41" s="150" t="s">
        <v>43</v>
      </c>
      <c r="C41" s="151"/>
      <c r="D41" s="107">
        <f>D39+D40</f>
        <v>0</v>
      </c>
      <c r="E41" s="107">
        <f t="shared" ref="E41:H41" si="11">E39+E40</f>
        <v>0</v>
      </c>
      <c r="F41" s="107">
        <f t="shared" si="11"/>
        <v>0</v>
      </c>
      <c r="G41" s="107">
        <f t="shared" si="11"/>
        <v>0</v>
      </c>
      <c r="H41" s="107">
        <f t="shared" si="11"/>
        <v>0</v>
      </c>
    </row>
    <row r="42" spans="1:11" ht="18" customHeight="1" x14ac:dyDescent="0.2">
      <c r="A42" s="23">
        <v>12</v>
      </c>
      <c r="B42" s="24"/>
      <c r="C42" s="24" t="s">
        <v>23</v>
      </c>
      <c r="D42" s="108">
        <f>D41*0.2</f>
        <v>0</v>
      </c>
      <c r="E42" s="108">
        <f>E41*0.2</f>
        <v>0</v>
      </c>
      <c r="F42" s="108">
        <f>F41*0.2</f>
        <v>0</v>
      </c>
      <c r="G42" s="108">
        <f>G41*0.2</f>
        <v>0</v>
      </c>
      <c r="H42" s="108">
        <f>H41*0.2</f>
        <v>0</v>
      </c>
      <c r="K42" s="41"/>
    </row>
    <row r="43" spans="1:11" s="33" customFormat="1" ht="18" customHeight="1" x14ac:dyDescent="0.2">
      <c r="A43" s="99"/>
      <c r="B43" s="133" t="s">
        <v>29</v>
      </c>
      <c r="C43" s="134"/>
      <c r="D43" s="108">
        <f>D41+D42</f>
        <v>0</v>
      </c>
      <c r="E43" s="108">
        <f>E41+E42</f>
        <v>0</v>
      </c>
      <c r="F43" s="108">
        <f>F41+F42</f>
        <v>0</v>
      </c>
      <c r="G43" s="108">
        <f>G41+G42</f>
        <v>0</v>
      </c>
      <c r="H43" s="108">
        <f>H41+H42</f>
        <v>0</v>
      </c>
    </row>
    <row r="44" spans="1:11" x14ac:dyDescent="0.2">
      <c r="A44" s="16"/>
      <c r="B44" s="17"/>
      <c r="C44" s="17"/>
      <c r="D44" s="34"/>
      <c r="E44" s="34"/>
      <c r="F44" s="34"/>
      <c r="G44" s="34"/>
      <c r="H44" s="34"/>
    </row>
    <row r="45" spans="1:11" s="36" customFormat="1" ht="21" customHeight="1" x14ac:dyDescent="0.2">
      <c r="A45" s="130" t="s">
        <v>35</v>
      </c>
      <c r="B45" s="130"/>
      <c r="C45" s="130"/>
      <c r="D45" s="35"/>
      <c r="E45" s="35"/>
      <c r="F45" s="35"/>
      <c r="G45" s="35"/>
      <c r="H45" s="35"/>
    </row>
    <row r="46" spans="1:11" s="36" customFormat="1" ht="14.25" customHeight="1" x14ac:dyDescent="0.2">
      <c r="A46" s="131" t="s">
        <v>41</v>
      </c>
      <c r="B46" s="131"/>
      <c r="C46" s="131"/>
      <c r="D46" s="35"/>
      <c r="E46" s="35"/>
      <c r="F46" s="35"/>
      <c r="G46" s="132" t="s">
        <v>34</v>
      </c>
      <c r="H46" s="132"/>
    </row>
    <row r="47" spans="1:11" s="37" customFormat="1" ht="12.75" customHeight="1" x14ac:dyDescent="0.2">
      <c r="A47" s="129" t="s">
        <v>24</v>
      </c>
      <c r="B47" s="129"/>
      <c r="C47" s="129"/>
      <c r="D47" s="129"/>
      <c r="E47" s="129"/>
      <c r="F47" s="129"/>
      <c r="G47" s="129"/>
      <c r="H47" s="129"/>
    </row>
    <row r="48" spans="1:11" s="36" customFormat="1" ht="21" customHeight="1" x14ac:dyDescent="0.2">
      <c r="A48" s="130" t="s">
        <v>36</v>
      </c>
      <c r="B48" s="130"/>
      <c r="C48" s="130"/>
      <c r="D48" s="35"/>
      <c r="E48" s="35"/>
      <c r="F48" s="35"/>
      <c r="G48" s="35"/>
      <c r="H48" s="35"/>
    </row>
    <row r="49" spans="1:8" s="36" customFormat="1" ht="37.5" customHeight="1" x14ac:dyDescent="0.2">
      <c r="A49" s="132" t="s">
        <v>110</v>
      </c>
      <c r="B49" s="132"/>
      <c r="C49" s="132"/>
      <c r="D49" s="35"/>
      <c r="E49" s="35"/>
      <c r="F49" s="35"/>
      <c r="G49" s="132" t="s">
        <v>111</v>
      </c>
      <c r="H49" s="132"/>
    </row>
    <row r="50" spans="1:8" s="37" customFormat="1" ht="15.6" customHeight="1" x14ac:dyDescent="0.2">
      <c r="A50" s="129" t="s">
        <v>24</v>
      </c>
      <c r="B50" s="129"/>
      <c r="C50" s="129"/>
      <c r="D50" s="129"/>
      <c r="E50" s="129"/>
      <c r="F50" s="129"/>
      <c r="G50" s="129"/>
      <c r="H50" s="129"/>
    </row>
    <row r="51" spans="1:8" x14ac:dyDescent="0.2">
      <c r="C51" s="5"/>
    </row>
    <row r="56" spans="1:8" x14ac:dyDescent="0.2">
      <c r="H56" s="105">
        <f>H43+'[2]Сводный сметный расчет'!$H$42</f>
        <v>1976.4715799999999</v>
      </c>
    </row>
  </sheetData>
  <mergeCells count="48">
    <mergeCell ref="A11:H11"/>
    <mergeCell ref="C1:G1"/>
    <mergeCell ref="A3:C3"/>
    <mergeCell ref="E3:H3"/>
    <mergeCell ref="A4:C4"/>
    <mergeCell ref="A5:D5"/>
    <mergeCell ref="E5:H5"/>
    <mergeCell ref="A6:D6"/>
    <mergeCell ref="E6:H6"/>
    <mergeCell ref="A8:H8"/>
    <mergeCell ref="A9:H9"/>
    <mergeCell ref="C10:E10"/>
    <mergeCell ref="A13:A16"/>
    <mergeCell ref="B13:B16"/>
    <mergeCell ref="C13:C16"/>
    <mergeCell ref="D13:G13"/>
    <mergeCell ref="H13:H16"/>
    <mergeCell ref="D14:D16"/>
    <mergeCell ref="E14:E16"/>
    <mergeCell ref="F14:F16"/>
    <mergeCell ref="G14:G16"/>
    <mergeCell ref="A31:H31"/>
    <mergeCell ref="B36:C36"/>
    <mergeCell ref="B20:C20"/>
    <mergeCell ref="A21:H21"/>
    <mergeCell ref="B22:C22"/>
    <mergeCell ref="A23:H23"/>
    <mergeCell ref="B33:C33"/>
    <mergeCell ref="A34:H34"/>
    <mergeCell ref="A18:H18"/>
    <mergeCell ref="B30:C30"/>
    <mergeCell ref="B26:C26"/>
    <mergeCell ref="A27:H27"/>
    <mergeCell ref="B29:C29"/>
    <mergeCell ref="B25:C25"/>
    <mergeCell ref="B37:C37"/>
    <mergeCell ref="B41:C41"/>
    <mergeCell ref="B43:C43"/>
    <mergeCell ref="A50:H50"/>
    <mergeCell ref="A38:C38"/>
    <mergeCell ref="A39:C39"/>
    <mergeCell ref="A45:C45"/>
    <mergeCell ref="A46:C46"/>
    <mergeCell ref="G46:H46"/>
    <mergeCell ref="A47:H47"/>
    <mergeCell ref="A48:C48"/>
    <mergeCell ref="A49:C49"/>
    <mergeCell ref="G49:H49"/>
  </mergeCells>
  <pageMargins left="0.43307086614173229" right="0.23622047244094491" top="0.51181102362204722" bottom="0.43307086614173229" header="0.31496062992125984" footer="0.31496062992125984"/>
  <pageSetup paperSize="9" scale="94" fitToHeight="2" orientation="landscape" r:id="rId1"/>
  <headerFooter alignWithMargins="0">
    <oddHeader>&amp;LГРАНД-Смета 2019</oddHeader>
    <oddFooter>&amp;RСтраница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BBA850-7ABF-46F0-8567-AEB5271971B2}">
  <sheetPr>
    <pageSetUpPr autoPageBreaks="0" fitToPage="1"/>
  </sheetPr>
  <dimension ref="A1:K56"/>
  <sheetViews>
    <sheetView showGridLines="0" view="pageBreakPreview" topLeftCell="A25" zoomScale="85" zoomScaleNormal="100" zoomScaleSheetLayoutView="85" workbookViewId="0">
      <selection activeCell="A49" sqref="A49:H49"/>
    </sheetView>
  </sheetViews>
  <sheetFormatPr defaultColWidth="9.140625" defaultRowHeight="12.75" x14ac:dyDescent="0.2"/>
  <cols>
    <col min="1" max="1" width="5" style="38" customWidth="1"/>
    <col min="2" max="2" width="21.42578125" style="6" customWidth="1"/>
    <col min="3" max="3" width="40.7109375" style="6" customWidth="1"/>
    <col min="4" max="7" width="16.7109375" style="7" customWidth="1"/>
    <col min="8" max="8" width="18.5703125" style="7" customWidth="1"/>
    <col min="9" max="9" width="9.140625" style="8"/>
    <col min="10" max="10" width="12.140625" style="8" bestFit="1" customWidth="1"/>
    <col min="11" max="16384" width="9.140625" style="8"/>
  </cols>
  <sheetData>
    <row r="1" spans="1:8" s="4" customFormat="1" ht="22.9" customHeight="1" x14ac:dyDescent="0.2">
      <c r="A1" s="112" t="s">
        <v>25</v>
      </c>
      <c r="B1" s="2"/>
      <c r="C1" s="156" t="s">
        <v>31</v>
      </c>
      <c r="D1" s="156"/>
      <c r="E1" s="156"/>
      <c r="F1" s="156"/>
      <c r="G1" s="156"/>
      <c r="H1" s="3"/>
    </row>
    <row r="2" spans="1:8" ht="17.25" customHeight="1" x14ac:dyDescent="0.2">
      <c r="A2" s="5" t="s">
        <v>26</v>
      </c>
      <c r="C2" s="5"/>
    </row>
    <row r="3" spans="1:8" ht="17.25" customHeight="1" x14ac:dyDescent="0.25">
      <c r="A3" s="157" t="s">
        <v>37</v>
      </c>
      <c r="B3" s="157"/>
      <c r="C3" s="157"/>
      <c r="E3" s="158"/>
      <c r="F3" s="158"/>
      <c r="G3" s="158"/>
      <c r="H3" s="158"/>
    </row>
    <row r="4" spans="1:8" s="12" customFormat="1" ht="18.600000000000001" customHeight="1" x14ac:dyDescent="0.25">
      <c r="A4" s="159" t="s">
        <v>27</v>
      </c>
      <c r="B4" s="159"/>
      <c r="C4" s="159"/>
      <c r="D4" s="9">
        <f>H43/1000</f>
        <v>0</v>
      </c>
      <c r="E4" s="10" t="s">
        <v>30</v>
      </c>
      <c r="F4" s="11"/>
      <c r="G4" s="11"/>
      <c r="H4" s="11"/>
    </row>
    <row r="5" spans="1:8" ht="12.6" customHeight="1" x14ac:dyDescent="0.2">
      <c r="A5" s="160"/>
      <c r="B5" s="161"/>
      <c r="C5" s="161"/>
      <c r="D5" s="161"/>
      <c r="E5" s="162"/>
      <c r="F5" s="162"/>
      <c r="G5" s="162"/>
      <c r="H5" s="162"/>
    </row>
    <row r="6" spans="1:8" ht="21" customHeight="1" x14ac:dyDescent="0.2">
      <c r="A6" s="163" t="s">
        <v>28</v>
      </c>
      <c r="B6" s="163"/>
      <c r="C6" s="163"/>
      <c r="D6" s="163"/>
      <c r="E6" s="164"/>
      <c r="F6" s="164"/>
      <c r="G6" s="164"/>
      <c r="H6" s="164"/>
    </row>
    <row r="7" spans="1:8" ht="15" x14ac:dyDescent="0.2">
      <c r="A7" s="13" t="s">
        <v>38</v>
      </c>
      <c r="B7" s="14"/>
      <c r="C7" s="15"/>
      <c r="D7" s="14"/>
      <c r="E7" s="113"/>
      <c r="F7" s="113"/>
      <c r="G7" s="113"/>
      <c r="H7" s="113"/>
    </row>
    <row r="8" spans="1:8" ht="27" customHeight="1" x14ac:dyDescent="0.2">
      <c r="A8" s="165" t="s">
        <v>81</v>
      </c>
      <c r="B8" s="165"/>
      <c r="C8" s="165"/>
      <c r="D8" s="165"/>
      <c r="E8" s="165"/>
      <c r="F8" s="165"/>
      <c r="G8" s="165"/>
      <c r="H8" s="165"/>
    </row>
    <row r="9" spans="1:8" s="4" customFormat="1" ht="32.450000000000003" customHeight="1" x14ac:dyDescent="0.2">
      <c r="A9" s="166" t="s">
        <v>82</v>
      </c>
      <c r="B9" s="166"/>
      <c r="C9" s="166"/>
      <c r="D9" s="166"/>
      <c r="E9" s="166"/>
      <c r="F9" s="166"/>
      <c r="G9" s="166"/>
      <c r="H9" s="166"/>
    </row>
    <row r="10" spans="1:8" ht="17.45" customHeight="1" x14ac:dyDescent="0.2">
      <c r="A10" s="16"/>
      <c r="B10" s="17"/>
      <c r="C10" s="167" t="s">
        <v>0</v>
      </c>
      <c r="D10" s="167"/>
      <c r="E10" s="167"/>
      <c r="F10" s="18"/>
      <c r="G10" s="18"/>
      <c r="H10" s="18"/>
    </row>
    <row r="11" spans="1:8" s="4" customFormat="1" ht="21" customHeight="1" x14ac:dyDescent="0.2">
      <c r="A11" s="155" t="s">
        <v>101</v>
      </c>
      <c r="B11" s="155"/>
      <c r="C11" s="155"/>
      <c r="D11" s="155"/>
      <c r="E11" s="155"/>
      <c r="F11" s="155"/>
      <c r="G11" s="155"/>
      <c r="H11" s="155"/>
    </row>
    <row r="12" spans="1:8" x14ac:dyDescent="0.2">
      <c r="A12" s="16"/>
      <c r="B12" s="17" t="s">
        <v>83</v>
      </c>
      <c r="C12" s="17"/>
      <c r="D12" s="19"/>
      <c r="E12" s="18"/>
      <c r="F12" s="18"/>
      <c r="G12" s="18"/>
      <c r="H12" s="18"/>
    </row>
    <row r="13" spans="1:8" ht="14.25" customHeight="1" x14ac:dyDescent="0.2">
      <c r="A13" s="152" t="s">
        <v>1</v>
      </c>
      <c r="B13" s="153" t="s">
        <v>5</v>
      </c>
      <c r="C13" s="153" t="s">
        <v>6</v>
      </c>
      <c r="D13" s="154" t="s">
        <v>105</v>
      </c>
      <c r="E13" s="154"/>
      <c r="F13" s="154"/>
      <c r="G13" s="154"/>
      <c r="H13" s="152" t="s">
        <v>106</v>
      </c>
    </row>
    <row r="14" spans="1:8" ht="12.75" customHeight="1" x14ac:dyDescent="0.2">
      <c r="A14" s="152"/>
      <c r="B14" s="153"/>
      <c r="C14" s="153"/>
      <c r="D14" s="152" t="s">
        <v>7</v>
      </c>
      <c r="E14" s="152" t="s">
        <v>2</v>
      </c>
      <c r="F14" s="152" t="s">
        <v>3</v>
      </c>
      <c r="G14" s="152" t="s">
        <v>4</v>
      </c>
      <c r="H14" s="152"/>
    </row>
    <row r="15" spans="1:8" x14ac:dyDescent="0.2">
      <c r="A15" s="152"/>
      <c r="B15" s="153"/>
      <c r="C15" s="153"/>
      <c r="D15" s="152"/>
      <c r="E15" s="152"/>
      <c r="F15" s="152"/>
      <c r="G15" s="152"/>
      <c r="H15" s="152"/>
    </row>
    <row r="16" spans="1:8" x14ac:dyDescent="0.2">
      <c r="A16" s="152"/>
      <c r="B16" s="153"/>
      <c r="C16" s="153"/>
      <c r="D16" s="152"/>
      <c r="E16" s="152"/>
      <c r="F16" s="152"/>
      <c r="G16" s="152"/>
      <c r="H16" s="152"/>
    </row>
    <row r="17" spans="1:8" x14ac:dyDescent="0.2">
      <c r="A17" s="20">
        <v>1</v>
      </c>
      <c r="B17" s="21">
        <v>2</v>
      </c>
      <c r="C17" s="21">
        <v>3</v>
      </c>
      <c r="D17" s="20">
        <v>4</v>
      </c>
      <c r="E17" s="20">
        <v>5</v>
      </c>
      <c r="F17" s="20">
        <v>6</v>
      </c>
      <c r="G17" s="20">
        <v>7</v>
      </c>
      <c r="H17" s="20">
        <v>8</v>
      </c>
    </row>
    <row r="18" spans="1:8" ht="12.75" customHeight="1" x14ac:dyDescent="0.2">
      <c r="A18" s="137" t="s">
        <v>8</v>
      </c>
      <c r="B18" s="138"/>
      <c r="C18" s="138"/>
      <c r="D18" s="138"/>
      <c r="E18" s="138"/>
      <c r="F18" s="138"/>
      <c r="G18" s="138"/>
      <c r="H18" s="138"/>
    </row>
    <row r="19" spans="1:8" ht="76.5" x14ac:dyDescent="0.2">
      <c r="A19" s="1">
        <v>1</v>
      </c>
      <c r="B19" s="42" t="s">
        <v>84</v>
      </c>
      <c r="C19" s="42" t="s">
        <v>107</v>
      </c>
      <c r="D19" s="109"/>
      <c r="E19" s="106">
        <f xml:space="preserve"> 8602.75*I19</f>
        <v>0</v>
      </c>
      <c r="F19" s="106">
        <f>50000*I19</f>
        <v>0</v>
      </c>
      <c r="G19" s="109"/>
      <c r="H19" s="106">
        <f t="shared" ref="H19" si="0">SUM(D19:G19)</f>
        <v>0</v>
      </c>
    </row>
    <row r="20" spans="1:8" ht="18" customHeight="1" x14ac:dyDescent="0.2">
      <c r="A20" s="22"/>
      <c r="B20" s="135" t="s">
        <v>9</v>
      </c>
      <c r="C20" s="136"/>
      <c r="D20" s="108">
        <f>SUM(D19:D19)</f>
        <v>0</v>
      </c>
      <c r="E20" s="108">
        <f>SUM(E19:E19)</f>
        <v>0</v>
      </c>
      <c r="F20" s="108">
        <f>SUM(F19:F19)</f>
        <v>0</v>
      </c>
      <c r="G20" s="108">
        <f>SUM(G19:G19)</f>
        <v>0</v>
      </c>
      <c r="H20" s="108">
        <f>SUM(H19:H19)</f>
        <v>0</v>
      </c>
    </row>
    <row r="21" spans="1:8" ht="12.75" customHeight="1" x14ac:dyDescent="0.2">
      <c r="A21" s="137" t="s">
        <v>10</v>
      </c>
      <c r="B21" s="138"/>
      <c r="C21" s="138"/>
      <c r="D21" s="138"/>
      <c r="E21" s="138"/>
      <c r="F21" s="138"/>
      <c r="G21" s="138"/>
      <c r="H21" s="138"/>
    </row>
    <row r="22" spans="1:8" x14ac:dyDescent="0.2">
      <c r="A22" s="22"/>
      <c r="B22" s="135" t="s">
        <v>11</v>
      </c>
      <c r="C22" s="136"/>
      <c r="D22" s="108">
        <f>D20</f>
        <v>0</v>
      </c>
      <c r="E22" s="108">
        <f>E20</f>
        <v>0</v>
      </c>
      <c r="F22" s="108">
        <f t="shared" ref="F22:H22" si="1">F20</f>
        <v>0</v>
      </c>
      <c r="G22" s="108"/>
      <c r="H22" s="108">
        <f t="shared" si="1"/>
        <v>0</v>
      </c>
    </row>
    <row r="23" spans="1:8" ht="12.75" customHeight="1" x14ac:dyDescent="0.2">
      <c r="A23" s="137" t="s">
        <v>12</v>
      </c>
      <c r="B23" s="138"/>
      <c r="C23" s="138"/>
      <c r="D23" s="138"/>
      <c r="E23" s="138"/>
      <c r="F23" s="138"/>
      <c r="G23" s="138"/>
      <c r="H23" s="138"/>
    </row>
    <row r="24" spans="1:8" ht="19.5" hidden="1" customHeight="1" x14ac:dyDescent="0.2">
      <c r="A24" s="23">
        <v>19</v>
      </c>
      <c r="B24" s="24" t="s">
        <v>13</v>
      </c>
      <c r="C24" s="24" t="s">
        <v>14</v>
      </c>
      <c r="D24" s="25"/>
      <c r="E24" s="26"/>
      <c r="F24" s="27"/>
      <c r="G24" s="27"/>
      <c r="H24" s="28">
        <f t="shared" ref="H24" si="2">SUM(E24:G24)</f>
        <v>0</v>
      </c>
    </row>
    <row r="25" spans="1:8" ht="12.75" customHeight="1" x14ac:dyDescent="0.2">
      <c r="A25" s="22"/>
      <c r="B25" s="135" t="s">
        <v>15</v>
      </c>
      <c r="C25" s="136"/>
      <c r="D25" s="27"/>
      <c r="E25" s="29"/>
      <c r="F25" s="30"/>
      <c r="G25" s="30"/>
      <c r="H25" s="29"/>
    </row>
    <row r="26" spans="1:8" x14ac:dyDescent="0.2">
      <c r="A26" s="22"/>
      <c r="B26" s="135" t="s">
        <v>16</v>
      </c>
      <c r="C26" s="136"/>
      <c r="D26" s="108">
        <f>D22</f>
        <v>0</v>
      </c>
      <c r="E26" s="108">
        <f t="shared" ref="E26:H26" si="3">E22+E25</f>
        <v>0</v>
      </c>
      <c r="F26" s="108">
        <f t="shared" si="3"/>
        <v>0</v>
      </c>
      <c r="G26" s="108"/>
      <c r="H26" s="108">
        <f t="shared" si="3"/>
        <v>0</v>
      </c>
    </row>
    <row r="27" spans="1:8" ht="15" customHeight="1" x14ac:dyDescent="0.2">
      <c r="A27" s="137" t="s">
        <v>17</v>
      </c>
      <c r="B27" s="138"/>
      <c r="C27" s="138"/>
      <c r="D27" s="138"/>
      <c r="E27" s="138"/>
      <c r="F27" s="138"/>
      <c r="G27" s="138"/>
      <c r="H27" s="138"/>
    </row>
    <row r="28" spans="1:8" ht="15.95" customHeight="1" x14ac:dyDescent="0.2">
      <c r="A28" s="1">
        <v>2</v>
      </c>
      <c r="B28" s="42" t="s">
        <v>96</v>
      </c>
      <c r="C28" s="42" t="s">
        <v>97</v>
      </c>
      <c r="D28" s="109"/>
      <c r="E28" s="109"/>
      <c r="F28" s="109"/>
      <c r="G28" s="106">
        <f>3653.66*I28</f>
        <v>0</v>
      </c>
      <c r="H28" s="106">
        <f t="shared" ref="H28" si="4">SUM(D28:G28)</f>
        <v>0</v>
      </c>
    </row>
    <row r="29" spans="1:8" ht="12.75" customHeight="1" x14ac:dyDescent="0.2">
      <c r="A29" s="22"/>
      <c r="B29" s="135" t="s">
        <v>18</v>
      </c>
      <c r="C29" s="135"/>
      <c r="D29" s="108"/>
      <c r="E29" s="108"/>
      <c r="F29" s="108"/>
      <c r="G29" s="108">
        <f>SUM(G28:G28)</f>
        <v>0</v>
      </c>
      <c r="H29" s="108">
        <f>SUM(H28:H28)</f>
        <v>0</v>
      </c>
    </row>
    <row r="30" spans="1:8" x14ac:dyDescent="0.2">
      <c r="A30" s="22"/>
      <c r="B30" s="135" t="s">
        <v>19</v>
      </c>
      <c r="C30" s="135"/>
      <c r="D30" s="108">
        <f>D29+D26</f>
        <v>0</v>
      </c>
      <c r="E30" s="108">
        <f>E29+E26</f>
        <v>0</v>
      </c>
      <c r="F30" s="108">
        <f>F29+F26</f>
        <v>0</v>
      </c>
      <c r="G30" s="108">
        <f>G29+G26</f>
        <v>0</v>
      </c>
      <c r="H30" s="108">
        <f>H29+H26</f>
        <v>0</v>
      </c>
    </row>
    <row r="31" spans="1:8" ht="12.75" customHeight="1" x14ac:dyDescent="0.2">
      <c r="A31" s="139" t="s">
        <v>20</v>
      </c>
      <c r="B31" s="140"/>
      <c r="C31" s="140"/>
      <c r="D31" s="140"/>
      <c r="E31" s="140"/>
      <c r="F31" s="140"/>
      <c r="G31" s="140"/>
      <c r="H31" s="141"/>
    </row>
    <row r="32" spans="1:8" ht="54.75" customHeight="1" x14ac:dyDescent="0.2">
      <c r="A32" s="23">
        <v>3</v>
      </c>
      <c r="B32" s="24" t="s">
        <v>85</v>
      </c>
      <c r="C32" s="24" t="s">
        <v>86</v>
      </c>
      <c r="D32" s="27"/>
      <c r="E32" s="27"/>
      <c r="F32" s="27"/>
      <c r="G32" s="110">
        <f>(H30+H36)*5.42%</f>
        <v>0</v>
      </c>
      <c r="H32" s="110">
        <f t="shared" ref="H32" si="5">SUM(D32:G32)</f>
        <v>0</v>
      </c>
    </row>
    <row r="33" spans="1:11" ht="25.5" customHeight="1" x14ac:dyDescent="0.2">
      <c r="A33" s="22"/>
      <c r="B33" s="142" t="s">
        <v>21</v>
      </c>
      <c r="C33" s="143"/>
      <c r="D33" s="31"/>
      <c r="E33" s="32"/>
      <c r="F33" s="32"/>
      <c r="G33" s="108">
        <f>SUM(G32:G32)</f>
        <v>0</v>
      </c>
      <c r="H33" s="108">
        <f>SUM(H32:H32)</f>
        <v>0</v>
      </c>
    </row>
    <row r="34" spans="1:11" ht="56.45" customHeight="1" x14ac:dyDescent="0.2">
      <c r="A34" s="139" t="s">
        <v>39</v>
      </c>
      <c r="B34" s="140"/>
      <c r="C34" s="140"/>
      <c r="D34" s="140"/>
      <c r="E34" s="140"/>
      <c r="F34" s="140"/>
      <c r="G34" s="140"/>
      <c r="H34" s="141"/>
    </row>
    <row r="35" spans="1:11" ht="18.600000000000001" customHeight="1" x14ac:dyDescent="0.2">
      <c r="A35" s="23">
        <v>4</v>
      </c>
      <c r="B35" s="42" t="s">
        <v>33</v>
      </c>
      <c r="C35" s="42" t="s">
        <v>32</v>
      </c>
      <c r="D35" s="109"/>
      <c r="E35" s="109"/>
      <c r="F35" s="109"/>
      <c r="G35" s="106">
        <f>H30*0.07</f>
        <v>0</v>
      </c>
      <c r="H35" s="106">
        <f t="shared" ref="H35" si="6">SUM(D35:G35)</f>
        <v>0</v>
      </c>
    </row>
    <row r="36" spans="1:11" ht="117" customHeight="1" x14ac:dyDescent="0.2">
      <c r="A36" s="22"/>
      <c r="B36" s="142" t="s">
        <v>40</v>
      </c>
      <c r="C36" s="143"/>
      <c r="D36" s="108"/>
      <c r="E36" s="108"/>
      <c r="F36" s="108"/>
      <c r="G36" s="108">
        <f>G35</f>
        <v>0</v>
      </c>
      <c r="H36" s="108">
        <f>H35</f>
        <v>0</v>
      </c>
    </row>
    <row r="37" spans="1:11" x14ac:dyDescent="0.2">
      <c r="A37" s="22"/>
      <c r="B37" s="142" t="s">
        <v>22</v>
      </c>
      <c r="C37" s="143"/>
      <c r="D37" s="108">
        <f>D36+D33+D30</f>
        <v>0</v>
      </c>
      <c r="E37" s="108">
        <f t="shared" ref="E37:H37" si="7">E36+E33+E30</f>
        <v>0</v>
      </c>
      <c r="F37" s="108">
        <f t="shared" si="7"/>
        <v>0</v>
      </c>
      <c r="G37" s="108">
        <f t="shared" si="7"/>
        <v>0</v>
      </c>
      <c r="H37" s="108">
        <f t="shared" si="7"/>
        <v>0</v>
      </c>
      <c r="J37" s="104"/>
    </row>
    <row r="38" spans="1:11" x14ac:dyDescent="0.2">
      <c r="A38" s="147" t="s">
        <v>47</v>
      </c>
      <c r="B38" s="168"/>
      <c r="C38" s="169"/>
      <c r="D38" s="44">
        <f>1.051*1.048*1.047*1.047*1.047</f>
        <v>1.264</v>
      </c>
      <c r="E38" s="44">
        <f t="shared" ref="E38:H38" si="8">1.051*1.048*1.047*1.047*1.047</f>
        <v>1.264</v>
      </c>
      <c r="F38" s="44">
        <f t="shared" si="8"/>
        <v>1.264</v>
      </c>
      <c r="G38" s="44">
        <f t="shared" si="8"/>
        <v>1.264</v>
      </c>
      <c r="H38" s="44">
        <f t="shared" si="8"/>
        <v>1.264</v>
      </c>
    </row>
    <row r="39" spans="1:11" ht="12.75" customHeight="1" x14ac:dyDescent="0.2">
      <c r="A39" s="147" t="s">
        <v>91</v>
      </c>
      <c r="B39" s="148"/>
      <c r="C39" s="149"/>
      <c r="D39" s="45">
        <f>D37*D38</f>
        <v>0</v>
      </c>
      <c r="E39" s="45">
        <f t="shared" ref="E39:H39" si="9">E37*E38</f>
        <v>0</v>
      </c>
      <c r="F39" s="45">
        <f t="shared" si="9"/>
        <v>0</v>
      </c>
      <c r="G39" s="45">
        <f t="shared" si="9"/>
        <v>0</v>
      </c>
      <c r="H39" s="45">
        <f t="shared" si="9"/>
        <v>0</v>
      </c>
    </row>
    <row r="40" spans="1:11" x14ac:dyDescent="0.2">
      <c r="A40" s="1">
        <v>11</v>
      </c>
      <c r="B40" s="39"/>
      <c r="C40" s="42" t="s">
        <v>42</v>
      </c>
      <c r="D40" s="43">
        <f>D39*1%</f>
        <v>0</v>
      </c>
      <c r="E40" s="43">
        <f t="shared" ref="E40:G40" si="10">E39*1%</f>
        <v>0</v>
      </c>
      <c r="F40" s="43">
        <f t="shared" si="10"/>
        <v>0</v>
      </c>
      <c r="G40" s="43">
        <f t="shared" si="10"/>
        <v>0</v>
      </c>
      <c r="H40" s="43">
        <f>SUM(D40:G40)</f>
        <v>0</v>
      </c>
    </row>
    <row r="41" spans="1:11" s="4" customFormat="1" ht="16.5" customHeight="1" x14ac:dyDescent="0.2">
      <c r="A41" s="40"/>
      <c r="B41" s="150" t="s">
        <v>43</v>
      </c>
      <c r="C41" s="151"/>
      <c r="D41" s="107">
        <f>D39+D40</f>
        <v>0</v>
      </c>
      <c r="E41" s="107">
        <f t="shared" ref="E41:H41" si="11">E39+E40</f>
        <v>0</v>
      </c>
      <c r="F41" s="107">
        <f t="shared" si="11"/>
        <v>0</v>
      </c>
      <c r="G41" s="107">
        <f t="shared" si="11"/>
        <v>0</v>
      </c>
      <c r="H41" s="107">
        <f t="shared" si="11"/>
        <v>0</v>
      </c>
    </row>
    <row r="42" spans="1:11" ht="18" customHeight="1" x14ac:dyDescent="0.2">
      <c r="A42" s="23">
        <v>12</v>
      </c>
      <c r="B42" s="24"/>
      <c r="C42" s="24" t="s">
        <v>23</v>
      </c>
      <c r="D42" s="108">
        <f>D41*0.2</f>
        <v>0</v>
      </c>
      <c r="E42" s="108">
        <f>E41*0.2</f>
        <v>0</v>
      </c>
      <c r="F42" s="108">
        <f>F41*0.2</f>
        <v>0</v>
      </c>
      <c r="G42" s="108">
        <f>G41*0.2</f>
        <v>0</v>
      </c>
      <c r="H42" s="108">
        <f>H41*0.2</f>
        <v>0</v>
      </c>
      <c r="K42" s="41"/>
    </row>
    <row r="43" spans="1:11" s="33" customFormat="1" ht="18" customHeight="1" x14ac:dyDescent="0.2">
      <c r="A43" s="99"/>
      <c r="B43" s="133" t="s">
        <v>29</v>
      </c>
      <c r="C43" s="134"/>
      <c r="D43" s="108">
        <f>D41+D42</f>
        <v>0</v>
      </c>
      <c r="E43" s="108">
        <f>E41+E42</f>
        <v>0</v>
      </c>
      <c r="F43" s="108">
        <f>F41+F42</f>
        <v>0</v>
      </c>
      <c r="G43" s="108">
        <f>G41+G42</f>
        <v>0</v>
      </c>
      <c r="H43" s="108">
        <f>H41+H42</f>
        <v>0</v>
      </c>
    </row>
    <row r="44" spans="1:11" x14ac:dyDescent="0.2">
      <c r="A44" s="16"/>
      <c r="B44" s="17"/>
      <c r="C44" s="17"/>
      <c r="D44" s="34"/>
      <c r="E44" s="34"/>
      <c r="F44" s="34"/>
      <c r="G44" s="34"/>
      <c r="H44" s="34"/>
    </row>
    <row r="45" spans="1:11" s="36" customFormat="1" ht="21" customHeight="1" x14ac:dyDescent="0.2">
      <c r="A45" s="130" t="s">
        <v>35</v>
      </c>
      <c r="B45" s="130"/>
      <c r="C45" s="130"/>
      <c r="D45" s="35"/>
      <c r="E45" s="35"/>
      <c r="F45" s="35"/>
      <c r="G45" s="35"/>
      <c r="H45" s="35"/>
    </row>
    <row r="46" spans="1:11" s="36" customFormat="1" ht="14.25" customHeight="1" x14ac:dyDescent="0.2">
      <c r="A46" s="131" t="s">
        <v>41</v>
      </c>
      <c r="B46" s="131"/>
      <c r="C46" s="131"/>
      <c r="D46" s="35"/>
      <c r="E46" s="35"/>
      <c r="F46" s="35"/>
      <c r="G46" s="132" t="s">
        <v>34</v>
      </c>
      <c r="H46" s="132"/>
    </row>
    <row r="47" spans="1:11" s="37" customFormat="1" ht="12.75" customHeight="1" x14ac:dyDescent="0.2">
      <c r="A47" s="129" t="s">
        <v>24</v>
      </c>
      <c r="B47" s="129"/>
      <c r="C47" s="129"/>
      <c r="D47" s="129"/>
      <c r="E47" s="129"/>
      <c r="F47" s="129"/>
      <c r="G47" s="129"/>
      <c r="H47" s="129"/>
    </row>
    <row r="48" spans="1:11" s="36" customFormat="1" ht="21" customHeight="1" x14ac:dyDescent="0.2">
      <c r="A48" s="130" t="s">
        <v>36</v>
      </c>
      <c r="B48" s="130"/>
      <c r="C48" s="130"/>
      <c r="D48" s="35"/>
      <c r="E48" s="35"/>
      <c r="F48" s="35"/>
      <c r="G48" s="35"/>
      <c r="H48" s="35"/>
    </row>
    <row r="49" spans="1:8" s="36" customFormat="1" ht="37.5" customHeight="1" x14ac:dyDescent="0.2">
      <c r="A49" s="132" t="s">
        <v>110</v>
      </c>
      <c r="B49" s="132"/>
      <c r="C49" s="132"/>
      <c r="D49" s="35"/>
      <c r="E49" s="35"/>
      <c r="F49" s="35"/>
      <c r="G49" s="132" t="s">
        <v>111</v>
      </c>
      <c r="H49" s="132"/>
    </row>
    <row r="50" spans="1:8" s="37" customFormat="1" ht="15.6" customHeight="1" x14ac:dyDescent="0.2">
      <c r="A50" s="129" t="s">
        <v>24</v>
      </c>
      <c r="B50" s="129"/>
      <c r="C50" s="129"/>
      <c r="D50" s="129"/>
      <c r="E50" s="129"/>
      <c r="F50" s="129"/>
      <c r="G50" s="129"/>
      <c r="H50" s="129"/>
    </row>
    <row r="51" spans="1:8" x14ac:dyDescent="0.2">
      <c r="C51" s="5"/>
    </row>
    <row r="56" spans="1:8" x14ac:dyDescent="0.2">
      <c r="H56" s="105">
        <f>H43+'[2]Сводный сметный расчет'!$H$42</f>
        <v>1976.4715799999999</v>
      </c>
    </row>
  </sheetData>
  <mergeCells count="48">
    <mergeCell ref="A11:H11"/>
    <mergeCell ref="C1:G1"/>
    <mergeCell ref="A3:C3"/>
    <mergeCell ref="E3:H3"/>
    <mergeCell ref="A4:C4"/>
    <mergeCell ref="A5:D5"/>
    <mergeCell ref="E5:H5"/>
    <mergeCell ref="A6:D6"/>
    <mergeCell ref="E6:H6"/>
    <mergeCell ref="A8:H8"/>
    <mergeCell ref="A9:H9"/>
    <mergeCell ref="C10:E10"/>
    <mergeCell ref="A13:A16"/>
    <mergeCell ref="B13:B16"/>
    <mergeCell ref="C13:C16"/>
    <mergeCell ref="D13:G13"/>
    <mergeCell ref="H13:H16"/>
    <mergeCell ref="D14:D16"/>
    <mergeCell ref="E14:E16"/>
    <mergeCell ref="F14:F16"/>
    <mergeCell ref="G14:G16"/>
    <mergeCell ref="A31:H31"/>
    <mergeCell ref="B36:C36"/>
    <mergeCell ref="B20:C20"/>
    <mergeCell ref="A21:H21"/>
    <mergeCell ref="B22:C22"/>
    <mergeCell ref="A23:H23"/>
    <mergeCell ref="B33:C33"/>
    <mergeCell ref="A34:H34"/>
    <mergeCell ref="A18:H18"/>
    <mergeCell ref="B30:C30"/>
    <mergeCell ref="B26:C26"/>
    <mergeCell ref="A27:H27"/>
    <mergeCell ref="B29:C29"/>
    <mergeCell ref="B25:C25"/>
    <mergeCell ref="B37:C37"/>
    <mergeCell ref="A50:H50"/>
    <mergeCell ref="A38:C38"/>
    <mergeCell ref="A39:C39"/>
    <mergeCell ref="A45:C45"/>
    <mergeCell ref="A46:C46"/>
    <mergeCell ref="G46:H46"/>
    <mergeCell ref="A47:H47"/>
    <mergeCell ref="A48:C48"/>
    <mergeCell ref="A49:C49"/>
    <mergeCell ref="G49:H49"/>
    <mergeCell ref="B41:C41"/>
    <mergeCell ref="B43:C43"/>
  </mergeCells>
  <pageMargins left="0.43307086614173229" right="0.23622047244094491" top="0.51181102362204722" bottom="0.43307086614173229" header="0.31496062992125984" footer="0.31496062992125984"/>
  <pageSetup paperSize="9" scale="94" fitToHeight="2" orientation="landscape" r:id="rId1"/>
  <headerFooter alignWithMargins="0">
    <oddHeader>&amp;LГРАНД-Смета 2019</oddHeader>
    <oddFooter>&amp;RСтраница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AB834E-BCCF-4321-93A1-FD2175CB09F4}">
  <sheetPr>
    <pageSetUpPr autoPageBreaks="0" fitToPage="1"/>
  </sheetPr>
  <dimension ref="A1:K56"/>
  <sheetViews>
    <sheetView showGridLines="0" view="pageBreakPreview" topLeftCell="A22" zoomScale="85" zoomScaleNormal="100" zoomScaleSheetLayoutView="85" workbookViewId="0">
      <selection activeCell="A49" sqref="A49:H49"/>
    </sheetView>
  </sheetViews>
  <sheetFormatPr defaultColWidth="9.140625" defaultRowHeight="12.75" x14ac:dyDescent="0.2"/>
  <cols>
    <col min="1" max="1" width="5" style="38" customWidth="1"/>
    <col min="2" max="2" width="21.42578125" style="6" customWidth="1"/>
    <col min="3" max="3" width="40.7109375" style="6" customWidth="1"/>
    <col min="4" max="7" width="16.7109375" style="7" customWidth="1"/>
    <col min="8" max="8" width="18.5703125" style="7" customWidth="1"/>
    <col min="9" max="9" width="9.140625" style="8"/>
    <col min="10" max="10" width="12.140625" style="8" bestFit="1" customWidth="1"/>
    <col min="11" max="16384" width="9.140625" style="8"/>
  </cols>
  <sheetData>
    <row r="1" spans="1:8" s="4" customFormat="1" ht="22.9" customHeight="1" x14ac:dyDescent="0.2">
      <c r="A1" s="112" t="s">
        <v>25</v>
      </c>
      <c r="B1" s="2"/>
      <c r="C1" s="156" t="s">
        <v>31</v>
      </c>
      <c r="D1" s="156"/>
      <c r="E1" s="156"/>
      <c r="F1" s="156"/>
      <c r="G1" s="156"/>
      <c r="H1" s="3"/>
    </row>
    <row r="2" spans="1:8" ht="17.25" customHeight="1" x14ac:dyDescent="0.2">
      <c r="A2" s="5" t="s">
        <v>26</v>
      </c>
      <c r="C2" s="5"/>
    </row>
    <row r="3" spans="1:8" ht="17.25" customHeight="1" x14ac:dyDescent="0.25">
      <c r="A3" s="157" t="s">
        <v>37</v>
      </c>
      <c r="B3" s="157"/>
      <c r="C3" s="157"/>
      <c r="E3" s="158"/>
      <c r="F3" s="158"/>
      <c r="G3" s="158"/>
      <c r="H3" s="158"/>
    </row>
    <row r="4" spans="1:8" s="12" customFormat="1" ht="18.600000000000001" customHeight="1" x14ac:dyDescent="0.25">
      <c r="A4" s="159" t="s">
        <v>27</v>
      </c>
      <c r="B4" s="159"/>
      <c r="C4" s="159"/>
      <c r="D4" s="9">
        <f>H43/1000</f>
        <v>0</v>
      </c>
      <c r="E4" s="10" t="s">
        <v>30</v>
      </c>
      <c r="F4" s="11"/>
      <c r="G4" s="11"/>
      <c r="H4" s="11"/>
    </row>
    <row r="5" spans="1:8" ht="12.6" customHeight="1" x14ac:dyDescent="0.2">
      <c r="A5" s="160"/>
      <c r="B5" s="161"/>
      <c r="C5" s="161"/>
      <c r="D5" s="161"/>
      <c r="E5" s="162"/>
      <c r="F5" s="162"/>
      <c r="G5" s="162"/>
      <c r="H5" s="162"/>
    </row>
    <row r="6" spans="1:8" ht="21" customHeight="1" x14ac:dyDescent="0.2">
      <c r="A6" s="163" t="s">
        <v>28</v>
      </c>
      <c r="B6" s="163"/>
      <c r="C6" s="163"/>
      <c r="D6" s="163"/>
      <c r="E6" s="164"/>
      <c r="F6" s="164"/>
      <c r="G6" s="164"/>
      <c r="H6" s="164"/>
    </row>
    <row r="7" spans="1:8" ht="15" x14ac:dyDescent="0.2">
      <c r="A7" s="13" t="s">
        <v>38</v>
      </c>
      <c r="B7" s="14"/>
      <c r="C7" s="15"/>
      <c r="D7" s="14"/>
      <c r="E7" s="113"/>
      <c r="F7" s="113"/>
      <c r="G7" s="113"/>
      <c r="H7" s="113"/>
    </row>
    <row r="8" spans="1:8" ht="27" customHeight="1" x14ac:dyDescent="0.2">
      <c r="A8" s="165" t="s">
        <v>81</v>
      </c>
      <c r="B8" s="165"/>
      <c r="C8" s="165"/>
      <c r="D8" s="165"/>
      <c r="E8" s="165"/>
      <c r="F8" s="165"/>
      <c r="G8" s="165"/>
      <c r="H8" s="165"/>
    </row>
    <row r="9" spans="1:8" s="4" customFormat="1" ht="32.450000000000003" customHeight="1" x14ac:dyDescent="0.2">
      <c r="A9" s="166" t="s">
        <v>82</v>
      </c>
      <c r="B9" s="166"/>
      <c r="C9" s="166"/>
      <c r="D9" s="166"/>
      <c r="E9" s="166"/>
      <c r="F9" s="166"/>
      <c r="G9" s="166"/>
      <c r="H9" s="166"/>
    </row>
    <row r="10" spans="1:8" ht="17.45" customHeight="1" x14ac:dyDescent="0.2">
      <c r="A10" s="16"/>
      <c r="B10" s="17"/>
      <c r="C10" s="167" t="s">
        <v>0</v>
      </c>
      <c r="D10" s="167"/>
      <c r="E10" s="167"/>
      <c r="F10" s="18"/>
      <c r="G10" s="18"/>
      <c r="H10" s="18"/>
    </row>
    <row r="11" spans="1:8" s="4" customFormat="1" ht="21" customHeight="1" x14ac:dyDescent="0.2">
      <c r="A11" s="155" t="s">
        <v>101</v>
      </c>
      <c r="B11" s="155"/>
      <c r="C11" s="155"/>
      <c r="D11" s="155"/>
      <c r="E11" s="155"/>
      <c r="F11" s="155"/>
      <c r="G11" s="155"/>
      <c r="H11" s="155"/>
    </row>
    <row r="12" spans="1:8" x14ac:dyDescent="0.2">
      <c r="A12" s="16"/>
      <c r="B12" s="17" t="s">
        <v>83</v>
      </c>
      <c r="C12" s="17"/>
      <c r="D12" s="19"/>
      <c r="E12" s="18"/>
      <c r="F12" s="18"/>
      <c r="G12" s="18"/>
      <c r="H12" s="18"/>
    </row>
    <row r="13" spans="1:8" ht="14.25" customHeight="1" x14ac:dyDescent="0.2">
      <c r="A13" s="152" t="s">
        <v>1</v>
      </c>
      <c r="B13" s="153" t="s">
        <v>5</v>
      </c>
      <c r="C13" s="153" t="s">
        <v>6</v>
      </c>
      <c r="D13" s="154" t="s">
        <v>105</v>
      </c>
      <c r="E13" s="154"/>
      <c r="F13" s="154"/>
      <c r="G13" s="154"/>
      <c r="H13" s="152" t="s">
        <v>106</v>
      </c>
    </row>
    <row r="14" spans="1:8" ht="12.75" customHeight="1" x14ac:dyDescent="0.2">
      <c r="A14" s="152"/>
      <c r="B14" s="153"/>
      <c r="C14" s="153"/>
      <c r="D14" s="152" t="s">
        <v>7</v>
      </c>
      <c r="E14" s="152" t="s">
        <v>2</v>
      </c>
      <c r="F14" s="152" t="s">
        <v>3</v>
      </c>
      <c r="G14" s="152" t="s">
        <v>4</v>
      </c>
      <c r="H14" s="152"/>
    </row>
    <row r="15" spans="1:8" x14ac:dyDescent="0.2">
      <c r="A15" s="152"/>
      <c r="B15" s="153"/>
      <c r="C15" s="153"/>
      <c r="D15" s="152"/>
      <c r="E15" s="152"/>
      <c r="F15" s="152"/>
      <c r="G15" s="152"/>
      <c r="H15" s="152"/>
    </row>
    <row r="16" spans="1:8" x14ac:dyDescent="0.2">
      <c r="A16" s="152"/>
      <c r="B16" s="153"/>
      <c r="C16" s="153"/>
      <c r="D16" s="152"/>
      <c r="E16" s="152"/>
      <c r="F16" s="152"/>
      <c r="G16" s="152"/>
      <c r="H16" s="152"/>
    </row>
    <row r="17" spans="1:8" x14ac:dyDescent="0.2">
      <c r="A17" s="20">
        <v>1</v>
      </c>
      <c r="B17" s="21">
        <v>2</v>
      </c>
      <c r="C17" s="21">
        <v>3</v>
      </c>
      <c r="D17" s="20">
        <v>4</v>
      </c>
      <c r="E17" s="20">
        <v>5</v>
      </c>
      <c r="F17" s="20">
        <v>6</v>
      </c>
      <c r="G17" s="20">
        <v>7</v>
      </c>
      <c r="H17" s="20">
        <v>8</v>
      </c>
    </row>
    <row r="18" spans="1:8" ht="12.75" customHeight="1" x14ac:dyDescent="0.2">
      <c r="A18" s="137" t="s">
        <v>8</v>
      </c>
      <c r="B18" s="138"/>
      <c r="C18" s="138"/>
      <c r="D18" s="138"/>
      <c r="E18" s="138"/>
      <c r="F18" s="138"/>
      <c r="G18" s="138"/>
      <c r="H18" s="138"/>
    </row>
    <row r="19" spans="1:8" ht="76.5" x14ac:dyDescent="0.2">
      <c r="A19" s="1">
        <v>1</v>
      </c>
      <c r="B19" s="42" t="s">
        <v>84</v>
      </c>
      <c r="C19" s="42" t="s">
        <v>107</v>
      </c>
      <c r="D19" s="109"/>
      <c r="E19" s="106">
        <f xml:space="preserve"> 8602.75*I19</f>
        <v>0</v>
      </c>
      <c r="F19" s="106">
        <f>50000*I19</f>
        <v>0</v>
      </c>
      <c r="G19" s="109"/>
      <c r="H19" s="106">
        <f t="shared" ref="H19" si="0">SUM(D19:G19)</f>
        <v>0</v>
      </c>
    </row>
    <row r="20" spans="1:8" ht="18" customHeight="1" x14ac:dyDescent="0.2">
      <c r="A20" s="22"/>
      <c r="B20" s="135" t="s">
        <v>9</v>
      </c>
      <c r="C20" s="136"/>
      <c r="D20" s="108">
        <f>SUM(D19:D19)</f>
        <v>0</v>
      </c>
      <c r="E20" s="108">
        <f>SUM(E19:E19)</f>
        <v>0</v>
      </c>
      <c r="F20" s="108">
        <f>SUM(F19:F19)</f>
        <v>0</v>
      </c>
      <c r="G20" s="108">
        <f>SUM(G19:G19)</f>
        <v>0</v>
      </c>
      <c r="H20" s="108">
        <f>SUM(H19:H19)</f>
        <v>0</v>
      </c>
    </row>
    <row r="21" spans="1:8" ht="12.75" customHeight="1" x14ac:dyDescent="0.2">
      <c r="A21" s="137" t="s">
        <v>10</v>
      </c>
      <c r="B21" s="138"/>
      <c r="C21" s="138"/>
      <c r="D21" s="138"/>
      <c r="E21" s="138"/>
      <c r="F21" s="138"/>
      <c r="G21" s="138"/>
      <c r="H21" s="138"/>
    </row>
    <row r="22" spans="1:8" x14ac:dyDescent="0.2">
      <c r="A22" s="22"/>
      <c r="B22" s="135" t="s">
        <v>11</v>
      </c>
      <c r="C22" s="136"/>
      <c r="D22" s="108">
        <f>D20</f>
        <v>0</v>
      </c>
      <c r="E22" s="108">
        <f>E20</f>
        <v>0</v>
      </c>
      <c r="F22" s="108">
        <f t="shared" ref="F22:H22" si="1">F20</f>
        <v>0</v>
      </c>
      <c r="G22" s="108"/>
      <c r="H22" s="108">
        <f t="shared" si="1"/>
        <v>0</v>
      </c>
    </row>
    <row r="23" spans="1:8" ht="12.75" customHeight="1" x14ac:dyDescent="0.2">
      <c r="A23" s="137" t="s">
        <v>12</v>
      </c>
      <c r="B23" s="138"/>
      <c r="C23" s="138"/>
      <c r="D23" s="138"/>
      <c r="E23" s="138"/>
      <c r="F23" s="138"/>
      <c r="G23" s="138"/>
      <c r="H23" s="138"/>
    </row>
    <row r="24" spans="1:8" ht="19.5" hidden="1" customHeight="1" x14ac:dyDescent="0.2">
      <c r="A24" s="23">
        <v>19</v>
      </c>
      <c r="B24" s="24" t="s">
        <v>13</v>
      </c>
      <c r="C24" s="24" t="s">
        <v>14</v>
      </c>
      <c r="D24" s="25"/>
      <c r="E24" s="26"/>
      <c r="F24" s="27"/>
      <c r="G24" s="27"/>
      <c r="H24" s="28">
        <f t="shared" ref="H24" si="2">SUM(E24:G24)</f>
        <v>0</v>
      </c>
    </row>
    <row r="25" spans="1:8" ht="12.75" customHeight="1" x14ac:dyDescent="0.2">
      <c r="A25" s="22"/>
      <c r="B25" s="135" t="s">
        <v>15</v>
      </c>
      <c r="C25" s="136"/>
      <c r="D25" s="27"/>
      <c r="E25" s="29"/>
      <c r="F25" s="30"/>
      <c r="G25" s="30"/>
      <c r="H25" s="29"/>
    </row>
    <row r="26" spans="1:8" x14ac:dyDescent="0.2">
      <c r="A26" s="22"/>
      <c r="B26" s="135" t="s">
        <v>16</v>
      </c>
      <c r="C26" s="136"/>
      <c r="D26" s="108">
        <f>D22</f>
        <v>0</v>
      </c>
      <c r="E26" s="108">
        <f t="shared" ref="E26:H26" si="3">E22+E25</f>
        <v>0</v>
      </c>
      <c r="F26" s="108">
        <f t="shared" si="3"/>
        <v>0</v>
      </c>
      <c r="G26" s="108"/>
      <c r="H26" s="108">
        <f t="shared" si="3"/>
        <v>0</v>
      </c>
    </row>
    <row r="27" spans="1:8" ht="15" customHeight="1" x14ac:dyDescent="0.2">
      <c r="A27" s="137" t="s">
        <v>17</v>
      </c>
      <c r="B27" s="138"/>
      <c r="C27" s="138"/>
      <c r="D27" s="138"/>
      <c r="E27" s="138"/>
      <c r="F27" s="138"/>
      <c r="G27" s="138"/>
      <c r="H27" s="138"/>
    </row>
    <row r="28" spans="1:8" ht="15.95" customHeight="1" x14ac:dyDescent="0.2">
      <c r="A28" s="1">
        <v>2</v>
      </c>
      <c r="B28" s="42" t="s">
        <v>96</v>
      </c>
      <c r="C28" s="42" t="s">
        <v>97</v>
      </c>
      <c r="D28" s="109"/>
      <c r="E28" s="109"/>
      <c r="F28" s="109"/>
      <c r="G28" s="106">
        <f>3653.66*I28</f>
        <v>0</v>
      </c>
      <c r="H28" s="106">
        <f t="shared" ref="H28" si="4">SUM(D28:G28)</f>
        <v>0</v>
      </c>
    </row>
    <row r="29" spans="1:8" ht="12.75" customHeight="1" x14ac:dyDescent="0.2">
      <c r="A29" s="22"/>
      <c r="B29" s="135" t="s">
        <v>18</v>
      </c>
      <c r="C29" s="135"/>
      <c r="D29" s="108"/>
      <c r="E29" s="108"/>
      <c r="F29" s="108"/>
      <c r="G29" s="108">
        <f>SUM(G28:G28)</f>
        <v>0</v>
      </c>
      <c r="H29" s="108">
        <f>SUM(H28:H28)</f>
        <v>0</v>
      </c>
    </row>
    <row r="30" spans="1:8" x14ac:dyDescent="0.2">
      <c r="A30" s="22"/>
      <c r="B30" s="135" t="s">
        <v>19</v>
      </c>
      <c r="C30" s="135"/>
      <c r="D30" s="108">
        <f>D29+D26</f>
        <v>0</v>
      </c>
      <c r="E30" s="108">
        <f>E29+E26</f>
        <v>0</v>
      </c>
      <c r="F30" s="108">
        <f>F29+F26</f>
        <v>0</v>
      </c>
      <c r="G30" s="108">
        <f>G29+G26</f>
        <v>0</v>
      </c>
      <c r="H30" s="108">
        <f>H29+H26</f>
        <v>0</v>
      </c>
    </row>
    <row r="31" spans="1:8" ht="12.75" customHeight="1" x14ac:dyDescent="0.2">
      <c r="A31" s="139" t="s">
        <v>20</v>
      </c>
      <c r="B31" s="140"/>
      <c r="C31" s="140"/>
      <c r="D31" s="140"/>
      <c r="E31" s="140"/>
      <c r="F31" s="140"/>
      <c r="G31" s="140"/>
      <c r="H31" s="141"/>
    </row>
    <row r="32" spans="1:8" ht="54.75" customHeight="1" x14ac:dyDescent="0.2">
      <c r="A32" s="23">
        <v>3</v>
      </c>
      <c r="B32" s="24" t="s">
        <v>85</v>
      </c>
      <c r="C32" s="24" t="s">
        <v>86</v>
      </c>
      <c r="D32" s="27"/>
      <c r="E32" s="27"/>
      <c r="F32" s="27"/>
      <c r="G32" s="110">
        <f>(H30+H36)*5.42%</f>
        <v>0</v>
      </c>
      <c r="H32" s="110">
        <f t="shared" ref="H32" si="5">SUM(D32:G32)</f>
        <v>0</v>
      </c>
    </row>
    <row r="33" spans="1:11" ht="25.5" customHeight="1" x14ac:dyDescent="0.2">
      <c r="A33" s="22"/>
      <c r="B33" s="142" t="s">
        <v>21</v>
      </c>
      <c r="C33" s="143"/>
      <c r="D33" s="31"/>
      <c r="E33" s="32"/>
      <c r="F33" s="32"/>
      <c r="G33" s="108">
        <f>SUM(G32:G32)</f>
        <v>0</v>
      </c>
      <c r="H33" s="108">
        <f>SUM(H32:H32)</f>
        <v>0</v>
      </c>
    </row>
    <row r="34" spans="1:11" ht="56.45" customHeight="1" x14ac:dyDescent="0.2">
      <c r="A34" s="139" t="s">
        <v>39</v>
      </c>
      <c r="B34" s="140"/>
      <c r="C34" s="140"/>
      <c r="D34" s="140"/>
      <c r="E34" s="140"/>
      <c r="F34" s="140"/>
      <c r="G34" s="140"/>
      <c r="H34" s="141"/>
    </row>
    <row r="35" spans="1:11" ht="18.600000000000001" customHeight="1" x14ac:dyDescent="0.2">
      <c r="A35" s="23">
        <v>4</v>
      </c>
      <c r="B35" s="42" t="s">
        <v>33</v>
      </c>
      <c r="C35" s="42" t="s">
        <v>32</v>
      </c>
      <c r="D35" s="109"/>
      <c r="E35" s="109"/>
      <c r="F35" s="109"/>
      <c r="G35" s="106">
        <f>H30*0.07</f>
        <v>0</v>
      </c>
      <c r="H35" s="106">
        <f t="shared" ref="H35" si="6">SUM(D35:G35)</f>
        <v>0</v>
      </c>
    </row>
    <row r="36" spans="1:11" ht="117" customHeight="1" x14ac:dyDescent="0.2">
      <c r="A36" s="22"/>
      <c r="B36" s="142" t="s">
        <v>40</v>
      </c>
      <c r="C36" s="143"/>
      <c r="D36" s="108"/>
      <c r="E36" s="108"/>
      <c r="F36" s="108"/>
      <c r="G36" s="108">
        <f>G35</f>
        <v>0</v>
      </c>
      <c r="H36" s="108">
        <f>H35</f>
        <v>0</v>
      </c>
    </row>
    <row r="37" spans="1:11" x14ac:dyDescent="0.2">
      <c r="A37" s="22"/>
      <c r="B37" s="142" t="s">
        <v>22</v>
      </c>
      <c r="C37" s="143"/>
      <c r="D37" s="108">
        <f>D36+D33+D30</f>
        <v>0</v>
      </c>
      <c r="E37" s="108">
        <f t="shared" ref="E37:H37" si="7">E36+E33+E30</f>
        <v>0</v>
      </c>
      <c r="F37" s="108">
        <f t="shared" si="7"/>
        <v>0</v>
      </c>
      <c r="G37" s="108">
        <f t="shared" si="7"/>
        <v>0</v>
      </c>
      <c r="H37" s="108">
        <f t="shared" si="7"/>
        <v>0</v>
      </c>
      <c r="J37" s="104"/>
    </row>
    <row r="38" spans="1:11" x14ac:dyDescent="0.2">
      <c r="A38" s="147" t="s">
        <v>48</v>
      </c>
      <c r="B38" s="168"/>
      <c r="C38" s="169"/>
      <c r="D38" s="44">
        <f>1.051*1.048*1.047*1.047*1.047*1.047</f>
        <v>1.3240000000000001</v>
      </c>
      <c r="E38" s="44">
        <f t="shared" ref="E38:H38" si="8">1.051*1.048*1.047*1.047*1.047*1.047</f>
        <v>1.3240000000000001</v>
      </c>
      <c r="F38" s="44">
        <f t="shared" si="8"/>
        <v>1.3240000000000001</v>
      </c>
      <c r="G38" s="44">
        <f t="shared" si="8"/>
        <v>1.3240000000000001</v>
      </c>
      <c r="H38" s="44">
        <f t="shared" si="8"/>
        <v>1.3240000000000001</v>
      </c>
    </row>
    <row r="39" spans="1:11" ht="12.75" customHeight="1" x14ac:dyDescent="0.2">
      <c r="A39" s="147" t="s">
        <v>92</v>
      </c>
      <c r="B39" s="148"/>
      <c r="C39" s="149"/>
      <c r="D39" s="45">
        <f>D37*D38</f>
        <v>0</v>
      </c>
      <c r="E39" s="45">
        <f t="shared" ref="E39:H39" si="9">E37*E38</f>
        <v>0</v>
      </c>
      <c r="F39" s="45">
        <f t="shared" si="9"/>
        <v>0</v>
      </c>
      <c r="G39" s="45">
        <f t="shared" si="9"/>
        <v>0</v>
      </c>
      <c r="H39" s="45">
        <f t="shared" si="9"/>
        <v>0</v>
      </c>
    </row>
    <row r="40" spans="1:11" x14ac:dyDescent="0.2">
      <c r="A40" s="1">
        <v>11</v>
      </c>
      <c r="B40" s="39"/>
      <c r="C40" s="42" t="s">
        <v>42</v>
      </c>
      <c r="D40" s="43">
        <f>D39*1%</f>
        <v>0</v>
      </c>
      <c r="E40" s="43">
        <f t="shared" ref="E40:G40" si="10">E39*1%</f>
        <v>0</v>
      </c>
      <c r="F40" s="43">
        <f t="shared" si="10"/>
        <v>0</v>
      </c>
      <c r="G40" s="43">
        <f t="shared" si="10"/>
        <v>0</v>
      </c>
      <c r="H40" s="43">
        <f>SUM(D40:G40)</f>
        <v>0</v>
      </c>
    </row>
    <row r="41" spans="1:11" s="4" customFormat="1" ht="16.5" customHeight="1" x14ac:dyDescent="0.2">
      <c r="A41" s="40"/>
      <c r="B41" s="150" t="s">
        <v>43</v>
      </c>
      <c r="C41" s="151"/>
      <c r="D41" s="107">
        <f>D39+D40</f>
        <v>0</v>
      </c>
      <c r="E41" s="107">
        <f t="shared" ref="E41:H41" si="11">E39+E40</f>
        <v>0</v>
      </c>
      <c r="F41" s="107">
        <f t="shared" si="11"/>
        <v>0</v>
      </c>
      <c r="G41" s="107">
        <f t="shared" si="11"/>
        <v>0</v>
      </c>
      <c r="H41" s="107">
        <f t="shared" si="11"/>
        <v>0</v>
      </c>
    </row>
    <row r="42" spans="1:11" ht="18" customHeight="1" x14ac:dyDescent="0.2">
      <c r="A42" s="23">
        <v>12</v>
      </c>
      <c r="B42" s="24"/>
      <c r="C42" s="24" t="s">
        <v>23</v>
      </c>
      <c r="D42" s="108">
        <f>D41*0.2</f>
        <v>0</v>
      </c>
      <c r="E42" s="108">
        <f>E41*0.2</f>
        <v>0</v>
      </c>
      <c r="F42" s="108">
        <f>F41*0.2</f>
        <v>0</v>
      </c>
      <c r="G42" s="108">
        <f>G41*0.2</f>
        <v>0</v>
      </c>
      <c r="H42" s="108">
        <f>H41*0.2</f>
        <v>0</v>
      </c>
      <c r="K42" s="41"/>
    </row>
    <row r="43" spans="1:11" s="33" customFormat="1" ht="18" customHeight="1" x14ac:dyDescent="0.2">
      <c r="A43" s="99"/>
      <c r="B43" s="133" t="s">
        <v>29</v>
      </c>
      <c r="C43" s="134"/>
      <c r="D43" s="108">
        <f>D41+D42</f>
        <v>0</v>
      </c>
      <c r="E43" s="108">
        <f>E41+E42</f>
        <v>0</v>
      </c>
      <c r="F43" s="108">
        <f>F41+F42</f>
        <v>0</v>
      </c>
      <c r="G43" s="108">
        <f>G41+G42</f>
        <v>0</v>
      </c>
      <c r="H43" s="108">
        <f>H41+H42</f>
        <v>0</v>
      </c>
    </row>
    <row r="44" spans="1:11" x14ac:dyDescent="0.2">
      <c r="A44" s="16"/>
      <c r="B44" s="17"/>
      <c r="C44" s="17"/>
      <c r="D44" s="34"/>
      <c r="E44" s="34"/>
      <c r="F44" s="34"/>
      <c r="G44" s="34"/>
      <c r="H44" s="34"/>
    </row>
    <row r="45" spans="1:11" s="36" customFormat="1" ht="21" customHeight="1" x14ac:dyDescent="0.2">
      <c r="A45" s="130" t="s">
        <v>35</v>
      </c>
      <c r="B45" s="130"/>
      <c r="C45" s="130"/>
      <c r="D45" s="35"/>
      <c r="E45" s="35"/>
      <c r="F45" s="35"/>
      <c r="G45" s="35"/>
      <c r="H45" s="35"/>
    </row>
    <row r="46" spans="1:11" s="36" customFormat="1" ht="14.25" customHeight="1" x14ac:dyDescent="0.2">
      <c r="A46" s="131" t="s">
        <v>41</v>
      </c>
      <c r="B46" s="131"/>
      <c r="C46" s="131"/>
      <c r="D46" s="35"/>
      <c r="E46" s="35"/>
      <c r="F46" s="35"/>
      <c r="G46" s="132" t="s">
        <v>34</v>
      </c>
      <c r="H46" s="132"/>
    </row>
    <row r="47" spans="1:11" s="37" customFormat="1" ht="12.75" customHeight="1" x14ac:dyDescent="0.2">
      <c r="A47" s="129" t="s">
        <v>24</v>
      </c>
      <c r="B47" s="129"/>
      <c r="C47" s="129"/>
      <c r="D47" s="129"/>
      <c r="E47" s="129"/>
      <c r="F47" s="129"/>
      <c r="G47" s="129"/>
      <c r="H47" s="129"/>
    </row>
    <row r="48" spans="1:11" s="36" customFormat="1" ht="21" customHeight="1" x14ac:dyDescent="0.2">
      <c r="A48" s="130" t="s">
        <v>36</v>
      </c>
      <c r="B48" s="130"/>
      <c r="C48" s="130"/>
      <c r="D48" s="35"/>
      <c r="E48" s="35"/>
      <c r="F48" s="35"/>
      <c r="G48" s="35"/>
      <c r="H48" s="35"/>
    </row>
    <row r="49" spans="1:8" s="36" customFormat="1" ht="37.5" customHeight="1" x14ac:dyDescent="0.2">
      <c r="A49" s="132" t="s">
        <v>110</v>
      </c>
      <c r="B49" s="132"/>
      <c r="C49" s="132"/>
      <c r="D49" s="35"/>
      <c r="E49" s="35"/>
      <c r="F49" s="35"/>
      <c r="G49" s="132" t="s">
        <v>111</v>
      </c>
      <c r="H49" s="132"/>
    </row>
    <row r="50" spans="1:8" s="37" customFormat="1" ht="15.6" customHeight="1" x14ac:dyDescent="0.2">
      <c r="A50" s="129" t="s">
        <v>24</v>
      </c>
      <c r="B50" s="129"/>
      <c r="C50" s="129"/>
      <c r="D50" s="129"/>
      <c r="E50" s="129"/>
      <c r="F50" s="129"/>
      <c r="G50" s="129"/>
      <c r="H50" s="129"/>
    </row>
    <row r="51" spans="1:8" x14ac:dyDescent="0.2">
      <c r="C51" s="5"/>
    </row>
    <row r="56" spans="1:8" x14ac:dyDescent="0.2">
      <c r="H56" s="105">
        <f>H43+'[2]Сводный сметный расчет'!$H$42</f>
        <v>1976.4715799999999</v>
      </c>
    </row>
  </sheetData>
  <mergeCells count="48">
    <mergeCell ref="A11:H11"/>
    <mergeCell ref="C1:G1"/>
    <mergeCell ref="A3:C3"/>
    <mergeCell ref="E3:H3"/>
    <mergeCell ref="A4:C4"/>
    <mergeCell ref="A5:D5"/>
    <mergeCell ref="E5:H5"/>
    <mergeCell ref="A6:D6"/>
    <mergeCell ref="E6:H6"/>
    <mergeCell ref="A8:H8"/>
    <mergeCell ref="A9:H9"/>
    <mergeCell ref="C10:E10"/>
    <mergeCell ref="A13:A16"/>
    <mergeCell ref="B13:B16"/>
    <mergeCell ref="C13:C16"/>
    <mergeCell ref="D13:G13"/>
    <mergeCell ref="H13:H16"/>
    <mergeCell ref="D14:D16"/>
    <mergeCell ref="E14:E16"/>
    <mergeCell ref="F14:F16"/>
    <mergeCell ref="G14:G16"/>
    <mergeCell ref="A31:H31"/>
    <mergeCell ref="B36:C36"/>
    <mergeCell ref="B20:C20"/>
    <mergeCell ref="A21:H21"/>
    <mergeCell ref="B22:C22"/>
    <mergeCell ref="A23:H23"/>
    <mergeCell ref="B33:C33"/>
    <mergeCell ref="A34:H34"/>
    <mergeCell ref="A18:H18"/>
    <mergeCell ref="B30:C30"/>
    <mergeCell ref="B26:C26"/>
    <mergeCell ref="A27:H27"/>
    <mergeCell ref="B29:C29"/>
    <mergeCell ref="B25:C25"/>
    <mergeCell ref="B37:C37"/>
    <mergeCell ref="A50:H50"/>
    <mergeCell ref="A38:C38"/>
    <mergeCell ref="A39:C39"/>
    <mergeCell ref="A45:C45"/>
    <mergeCell ref="A46:C46"/>
    <mergeCell ref="G46:H46"/>
    <mergeCell ref="A47:H47"/>
    <mergeCell ref="A48:C48"/>
    <mergeCell ref="A49:C49"/>
    <mergeCell ref="G49:H49"/>
    <mergeCell ref="B41:C41"/>
    <mergeCell ref="B43:C43"/>
  </mergeCells>
  <pageMargins left="0.43307086614173229" right="0.23622047244094491" top="0.51181102362204722" bottom="0.43307086614173229" header="0.31496062992125984" footer="0.31496062992125984"/>
  <pageSetup paperSize="9" scale="94" fitToHeight="2" orientation="landscape" r:id="rId1"/>
  <headerFooter alignWithMargins="0">
    <oddHeader>&amp;LГРАНД-Смета 2019</oddHeader>
    <oddFooter>&amp;RСтраница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2B9E3D-1060-4C03-AAED-3A1F92E244DF}">
  <sheetPr>
    <pageSetUpPr autoPageBreaks="0" fitToPage="1"/>
  </sheetPr>
  <dimension ref="A1:K56"/>
  <sheetViews>
    <sheetView showGridLines="0" view="pageBreakPreview" topLeftCell="A34" zoomScale="85" zoomScaleNormal="100" zoomScaleSheetLayoutView="85" workbookViewId="0">
      <selection activeCell="A49" sqref="A49:H49"/>
    </sheetView>
  </sheetViews>
  <sheetFormatPr defaultColWidth="9.140625" defaultRowHeight="12.75" x14ac:dyDescent="0.2"/>
  <cols>
    <col min="1" max="1" width="5" style="38" customWidth="1"/>
    <col min="2" max="2" width="21.42578125" style="6" customWidth="1"/>
    <col min="3" max="3" width="40.7109375" style="6" customWidth="1"/>
    <col min="4" max="7" width="16.7109375" style="7" customWidth="1"/>
    <col min="8" max="8" width="18.5703125" style="7" customWidth="1"/>
    <col min="9" max="9" width="9.140625" style="8"/>
    <col min="10" max="10" width="12.140625" style="8" bestFit="1" customWidth="1"/>
    <col min="11" max="16384" width="9.140625" style="8"/>
  </cols>
  <sheetData>
    <row r="1" spans="1:8" s="4" customFormat="1" ht="22.9" customHeight="1" x14ac:dyDescent="0.2">
      <c r="A1" s="112" t="s">
        <v>25</v>
      </c>
      <c r="B1" s="2"/>
      <c r="C1" s="156" t="s">
        <v>31</v>
      </c>
      <c r="D1" s="156"/>
      <c r="E1" s="156"/>
      <c r="F1" s="156"/>
      <c r="G1" s="156"/>
      <c r="H1" s="3"/>
    </row>
    <row r="2" spans="1:8" ht="17.25" customHeight="1" x14ac:dyDescent="0.2">
      <c r="A2" s="5" t="s">
        <v>26</v>
      </c>
      <c r="C2" s="5"/>
    </row>
    <row r="3" spans="1:8" ht="17.25" customHeight="1" x14ac:dyDescent="0.25">
      <c r="A3" s="157" t="s">
        <v>37</v>
      </c>
      <c r="B3" s="157"/>
      <c r="C3" s="157"/>
      <c r="E3" s="158"/>
      <c r="F3" s="158"/>
      <c r="G3" s="158"/>
      <c r="H3" s="158"/>
    </row>
    <row r="4" spans="1:8" s="12" customFormat="1" ht="18.600000000000001" customHeight="1" x14ac:dyDescent="0.25">
      <c r="A4" s="159" t="s">
        <v>27</v>
      </c>
      <c r="B4" s="159"/>
      <c r="C4" s="159"/>
      <c r="D4" s="9">
        <f>H43/1000</f>
        <v>0</v>
      </c>
      <c r="E4" s="10" t="s">
        <v>30</v>
      </c>
      <c r="F4" s="11"/>
      <c r="G4" s="11"/>
      <c r="H4" s="11"/>
    </row>
    <row r="5" spans="1:8" ht="12.6" customHeight="1" x14ac:dyDescent="0.2">
      <c r="A5" s="160"/>
      <c r="B5" s="161"/>
      <c r="C5" s="161"/>
      <c r="D5" s="161"/>
      <c r="E5" s="162"/>
      <c r="F5" s="162"/>
      <c r="G5" s="162"/>
      <c r="H5" s="162"/>
    </row>
    <row r="6" spans="1:8" ht="21" customHeight="1" x14ac:dyDescent="0.2">
      <c r="A6" s="163" t="s">
        <v>28</v>
      </c>
      <c r="B6" s="163"/>
      <c r="C6" s="163"/>
      <c r="D6" s="163"/>
      <c r="E6" s="164"/>
      <c r="F6" s="164"/>
      <c r="G6" s="164"/>
      <c r="H6" s="164"/>
    </row>
    <row r="7" spans="1:8" ht="15" x14ac:dyDescent="0.2">
      <c r="A7" s="13" t="s">
        <v>38</v>
      </c>
      <c r="B7" s="14"/>
      <c r="C7" s="15"/>
      <c r="D7" s="14"/>
      <c r="E7" s="113"/>
      <c r="F7" s="113"/>
      <c r="G7" s="113"/>
      <c r="H7" s="113"/>
    </row>
    <row r="8" spans="1:8" ht="27" customHeight="1" x14ac:dyDescent="0.2">
      <c r="A8" s="165" t="s">
        <v>81</v>
      </c>
      <c r="B8" s="165"/>
      <c r="C8" s="165"/>
      <c r="D8" s="165"/>
      <c r="E8" s="165"/>
      <c r="F8" s="165"/>
      <c r="G8" s="165"/>
      <c r="H8" s="165"/>
    </row>
    <row r="9" spans="1:8" s="4" customFormat="1" ht="32.450000000000003" customHeight="1" x14ac:dyDescent="0.2">
      <c r="A9" s="166" t="s">
        <v>82</v>
      </c>
      <c r="B9" s="166"/>
      <c r="C9" s="166"/>
      <c r="D9" s="166"/>
      <c r="E9" s="166"/>
      <c r="F9" s="166"/>
      <c r="G9" s="166"/>
      <c r="H9" s="166"/>
    </row>
    <row r="10" spans="1:8" ht="17.45" customHeight="1" x14ac:dyDescent="0.2">
      <c r="A10" s="16"/>
      <c r="B10" s="17"/>
      <c r="C10" s="167" t="s">
        <v>0</v>
      </c>
      <c r="D10" s="167"/>
      <c r="E10" s="167"/>
      <c r="F10" s="18"/>
      <c r="G10" s="18"/>
      <c r="H10" s="18"/>
    </row>
    <row r="11" spans="1:8" s="4" customFormat="1" ht="21" customHeight="1" x14ac:dyDescent="0.2">
      <c r="A11" s="155" t="s">
        <v>101</v>
      </c>
      <c r="B11" s="155"/>
      <c r="C11" s="155"/>
      <c r="D11" s="155"/>
      <c r="E11" s="155"/>
      <c r="F11" s="155"/>
      <c r="G11" s="155"/>
      <c r="H11" s="155"/>
    </row>
    <row r="12" spans="1:8" x14ac:dyDescent="0.2">
      <c r="A12" s="16"/>
      <c r="B12" s="17" t="s">
        <v>83</v>
      </c>
      <c r="C12" s="17"/>
      <c r="D12" s="19"/>
      <c r="E12" s="18"/>
      <c r="F12" s="18"/>
      <c r="G12" s="18"/>
      <c r="H12" s="18"/>
    </row>
    <row r="13" spans="1:8" ht="14.25" customHeight="1" x14ac:dyDescent="0.2">
      <c r="A13" s="152" t="s">
        <v>1</v>
      </c>
      <c r="B13" s="153" t="s">
        <v>5</v>
      </c>
      <c r="C13" s="153" t="s">
        <v>6</v>
      </c>
      <c r="D13" s="154" t="s">
        <v>105</v>
      </c>
      <c r="E13" s="154"/>
      <c r="F13" s="154"/>
      <c r="G13" s="154"/>
      <c r="H13" s="152" t="s">
        <v>106</v>
      </c>
    </row>
    <row r="14" spans="1:8" ht="12.75" customHeight="1" x14ac:dyDescent="0.2">
      <c r="A14" s="152"/>
      <c r="B14" s="153"/>
      <c r="C14" s="153"/>
      <c r="D14" s="152" t="s">
        <v>7</v>
      </c>
      <c r="E14" s="152" t="s">
        <v>2</v>
      </c>
      <c r="F14" s="152" t="s">
        <v>3</v>
      </c>
      <c r="G14" s="152" t="s">
        <v>4</v>
      </c>
      <c r="H14" s="152"/>
    </row>
    <row r="15" spans="1:8" x14ac:dyDescent="0.2">
      <c r="A15" s="152"/>
      <c r="B15" s="153"/>
      <c r="C15" s="153"/>
      <c r="D15" s="152"/>
      <c r="E15" s="152"/>
      <c r="F15" s="152"/>
      <c r="G15" s="152"/>
      <c r="H15" s="152"/>
    </row>
    <row r="16" spans="1:8" x14ac:dyDescent="0.2">
      <c r="A16" s="152"/>
      <c r="B16" s="153"/>
      <c r="C16" s="153"/>
      <c r="D16" s="152"/>
      <c r="E16" s="152"/>
      <c r="F16" s="152"/>
      <c r="G16" s="152"/>
      <c r="H16" s="152"/>
    </row>
    <row r="17" spans="1:8" x14ac:dyDescent="0.2">
      <c r="A17" s="20">
        <v>1</v>
      </c>
      <c r="B17" s="21">
        <v>2</v>
      </c>
      <c r="C17" s="21">
        <v>3</v>
      </c>
      <c r="D17" s="20">
        <v>4</v>
      </c>
      <c r="E17" s="20">
        <v>5</v>
      </c>
      <c r="F17" s="20">
        <v>6</v>
      </c>
      <c r="G17" s="20">
        <v>7</v>
      </c>
      <c r="H17" s="20">
        <v>8</v>
      </c>
    </row>
    <row r="18" spans="1:8" ht="12.75" customHeight="1" x14ac:dyDescent="0.2">
      <c r="A18" s="137" t="s">
        <v>8</v>
      </c>
      <c r="B18" s="138"/>
      <c r="C18" s="138"/>
      <c r="D18" s="138"/>
      <c r="E18" s="138"/>
      <c r="F18" s="138"/>
      <c r="G18" s="138"/>
      <c r="H18" s="138"/>
    </row>
    <row r="19" spans="1:8" ht="76.5" x14ac:dyDescent="0.2">
      <c r="A19" s="1">
        <v>1</v>
      </c>
      <c r="B19" s="42" t="s">
        <v>84</v>
      </c>
      <c r="C19" s="42" t="s">
        <v>107</v>
      </c>
      <c r="D19" s="109"/>
      <c r="E19" s="106">
        <f xml:space="preserve"> 8602.75*I19</f>
        <v>0</v>
      </c>
      <c r="F19" s="106">
        <f>50000*I19</f>
        <v>0</v>
      </c>
      <c r="G19" s="109"/>
      <c r="H19" s="106">
        <f t="shared" ref="H19" si="0">SUM(D19:G19)</f>
        <v>0</v>
      </c>
    </row>
    <row r="20" spans="1:8" ht="18" customHeight="1" x14ac:dyDescent="0.2">
      <c r="A20" s="22"/>
      <c r="B20" s="135" t="s">
        <v>9</v>
      </c>
      <c r="C20" s="136"/>
      <c r="D20" s="108">
        <f>SUM(D19:D19)</f>
        <v>0</v>
      </c>
      <c r="E20" s="108">
        <f>SUM(E19:E19)</f>
        <v>0</v>
      </c>
      <c r="F20" s="108">
        <f>SUM(F19:F19)</f>
        <v>0</v>
      </c>
      <c r="G20" s="108">
        <f>SUM(G19:G19)</f>
        <v>0</v>
      </c>
      <c r="H20" s="108">
        <f>SUM(H19:H19)</f>
        <v>0</v>
      </c>
    </row>
    <row r="21" spans="1:8" ht="12.75" customHeight="1" x14ac:dyDescent="0.2">
      <c r="A21" s="137" t="s">
        <v>10</v>
      </c>
      <c r="B21" s="138"/>
      <c r="C21" s="138"/>
      <c r="D21" s="138"/>
      <c r="E21" s="138"/>
      <c r="F21" s="138"/>
      <c r="G21" s="138"/>
      <c r="H21" s="138"/>
    </row>
    <row r="22" spans="1:8" x14ac:dyDescent="0.2">
      <c r="A22" s="22"/>
      <c r="B22" s="135" t="s">
        <v>11</v>
      </c>
      <c r="C22" s="136"/>
      <c r="D22" s="108">
        <f>D20</f>
        <v>0</v>
      </c>
      <c r="E22" s="108">
        <f>E20</f>
        <v>0</v>
      </c>
      <c r="F22" s="108">
        <f t="shared" ref="F22:H22" si="1">F20</f>
        <v>0</v>
      </c>
      <c r="G22" s="108"/>
      <c r="H22" s="108">
        <f t="shared" si="1"/>
        <v>0</v>
      </c>
    </row>
    <row r="23" spans="1:8" ht="12.75" customHeight="1" x14ac:dyDescent="0.2">
      <c r="A23" s="137" t="s">
        <v>12</v>
      </c>
      <c r="B23" s="138"/>
      <c r="C23" s="138"/>
      <c r="D23" s="138"/>
      <c r="E23" s="138"/>
      <c r="F23" s="138"/>
      <c r="G23" s="138"/>
      <c r="H23" s="138"/>
    </row>
    <row r="24" spans="1:8" ht="19.5" hidden="1" customHeight="1" x14ac:dyDescent="0.2">
      <c r="A24" s="23">
        <v>19</v>
      </c>
      <c r="B24" s="24" t="s">
        <v>13</v>
      </c>
      <c r="C24" s="24" t="s">
        <v>14</v>
      </c>
      <c r="D24" s="25"/>
      <c r="E24" s="26"/>
      <c r="F24" s="27"/>
      <c r="G24" s="27"/>
      <c r="H24" s="28">
        <f t="shared" ref="H24" si="2">SUM(E24:G24)</f>
        <v>0</v>
      </c>
    </row>
    <row r="25" spans="1:8" ht="12.75" customHeight="1" x14ac:dyDescent="0.2">
      <c r="A25" s="22"/>
      <c r="B25" s="135" t="s">
        <v>15</v>
      </c>
      <c r="C25" s="136"/>
      <c r="D25" s="27"/>
      <c r="E25" s="29"/>
      <c r="F25" s="30"/>
      <c r="G25" s="30"/>
      <c r="H25" s="29"/>
    </row>
    <row r="26" spans="1:8" x14ac:dyDescent="0.2">
      <c r="A26" s="22"/>
      <c r="B26" s="135" t="s">
        <v>16</v>
      </c>
      <c r="C26" s="136"/>
      <c r="D26" s="108">
        <f>D22</f>
        <v>0</v>
      </c>
      <c r="E26" s="108">
        <f t="shared" ref="E26:H26" si="3">E22+E25</f>
        <v>0</v>
      </c>
      <c r="F26" s="108">
        <f t="shared" si="3"/>
        <v>0</v>
      </c>
      <c r="G26" s="108"/>
      <c r="H26" s="108">
        <f t="shared" si="3"/>
        <v>0</v>
      </c>
    </row>
    <row r="27" spans="1:8" ht="15" customHeight="1" x14ac:dyDescent="0.2">
      <c r="A27" s="137" t="s">
        <v>17</v>
      </c>
      <c r="B27" s="138"/>
      <c r="C27" s="138"/>
      <c r="D27" s="138"/>
      <c r="E27" s="138"/>
      <c r="F27" s="138"/>
      <c r="G27" s="138"/>
      <c r="H27" s="138"/>
    </row>
    <row r="28" spans="1:8" ht="15.95" customHeight="1" x14ac:dyDescent="0.2">
      <c r="A28" s="1">
        <v>2</v>
      </c>
      <c r="B28" s="42" t="s">
        <v>96</v>
      </c>
      <c r="C28" s="42" t="s">
        <v>97</v>
      </c>
      <c r="D28" s="109"/>
      <c r="E28" s="109"/>
      <c r="F28" s="109"/>
      <c r="G28" s="106">
        <f>3653.66*I28</f>
        <v>0</v>
      </c>
      <c r="H28" s="106">
        <f t="shared" ref="H28" si="4">SUM(D28:G28)</f>
        <v>0</v>
      </c>
    </row>
    <row r="29" spans="1:8" ht="12.75" customHeight="1" x14ac:dyDescent="0.2">
      <c r="A29" s="22"/>
      <c r="B29" s="135" t="s">
        <v>18</v>
      </c>
      <c r="C29" s="135"/>
      <c r="D29" s="108"/>
      <c r="E29" s="108"/>
      <c r="F29" s="108"/>
      <c r="G29" s="108">
        <f>SUM(G28:G28)</f>
        <v>0</v>
      </c>
      <c r="H29" s="108">
        <f>SUM(H28:H28)</f>
        <v>0</v>
      </c>
    </row>
    <row r="30" spans="1:8" x14ac:dyDescent="0.2">
      <c r="A30" s="22"/>
      <c r="B30" s="135" t="s">
        <v>19</v>
      </c>
      <c r="C30" s="135"/>
      <c r="D30" s="108">
        <f>D29+D26</f>
        <v>0</v>
      </c>
      <c r="E30" s="108">
        <f>E29+E26</f>
        <v>0</v>
      </c>
      <c r="F30" s="108">
        <f>F29+F26</f>
        <v>0</v>
      </c>
      <c r="G30" s="108">
        <f>G29+G26</f>
        <v>0</v>
      </c>
      <c r="H30" s="108">
        <f>H29+H26</f>
        <v>0</v>
      </c>
    </row>
    <row r="31" spans="1:8" ht="12.75" customHeight="1" x14ac:dyDescent="0.2">
      <c r="A31" s="139" t="s">
        <v>20</v>
      </c>
      <c r="B31" s="140"/>
      <c r="C31" s="140"/>
      <c r="D31" s="140"/>
      <c r="E31" s="140"/>
      <c r="F31" s="140"/>
      <c r="G31" s="140"/>
      <c r="H31" s="141"/>
    </row>
    <row r="32" spans="1:8" ht="54.75" customHeight="1" x14ac:dyDescent="0.2">
      <c r="A32" s="23">
        <v>3</v>
      </c>
      <c r="B32" s="24" t="s">
        <v>85</v>
      </c>
      <c r="C32" s="24" t="s">
        <v>86</v>
      </c>
      <c r="D32" s="27"/>
      <c r="E32" s="27"/>
      <c r="F32" s="27"/>
      <c r="G32" s="110">
        <f>(H30+H36)*5.42%</f>
        <v>0</v>
      </c>
      <c r="H32" s="110">
        <f t="shared" ref="H32" si="5">SUM(D32:G32)</f>
        <v>0</v>
      </c>
    </row>
    <row r="33" spans="1:11" ht="25.5" customHeight="1" x14ac:dyDescent="0.2">
      <c r="A33" s="22"/>
      <c r="B33" s="142" t="s">
        <v>21</v>
      </c>
      <c r="C33" s="143"/>
      <c r="D33" s="31"/>
      <c r="E33" s="32"/>
      <c r="F33" s="32"/>
      <c r="G33" s="108">
        <f>SUM(G32:G32)</f>
        <v>0</v>
      </c>
      <c r="H33" s="108">
        <f>SUM(H32:H32)</f>
        <v>0</v>
      </c>
    </row>
    <row r="34" spans="1:11" ht="56.45" customHeight="1" x14ac:dyDescent="0.2">
      <c r="A34" s="139" t="s">
        <v>39</v>
      </c>
      <c r="B34" s="140"/>
      <c r="C34" s="140"/>
      <c r="D34" s="140"/>
      <c r="E34" s="140"/>
      <c r="F34" s="140"/>
      <c r="G34" s="140"/>
      <c r="H34" s="141"/>
    </row>
    <row r="35" spans="1:11" ht="18.600000000000001" customHeight="1" x14ac:dyDescent="0.2">
      <c r="A35" s="23">
        <v>4</v>
      </c>
      <c r="B35" s="42" t="s">
        <v>33</v>
      </c>
      <c r="C35" s="42" t="s">
        <v>32</v>
      </c>
      <c r="D35" s="109"/>
      <c r="E35" s="109"/>
      <c r="F35" s="109"/>
      <c r="G35" s="106">
        <f>H30*0.07</f>
        <v>0</v>
      </c>
      <c r="H35" s="106">
        <f t="shared" ref="H35" si="6">SUM(D35:G35)</f>
        <v>0</v>
      </c>
    </row>
    <row r="36" spans="1:11" ht="117" customHeight="1" x14ac:dyDescent="0.2">
      <c r="A36" s="22"/>
      <c r="B36" s="142" t="s">
        <v>40</v>
      </c>
      <c r="C36" s="143"/>
      <c r="D36" s="108"/>
      <c r="E36" s="108"/>
      <c r="F36" s="108"/>
      <c r="G36" s="108">
        <f>G35</f>
        <v>0</v>
      </c>
      <c r="H36" s="108">
        <f>H35</f>
        <v>0</v>
      </c>
    </row>
    <row r="37" spans="1:11" x14ac:dyDescent="0.2">
      <c r="A37" s="22"/>
      <c r="B37" s="142" t="s">
        <v>22</v>
      </c>
      <c r="C37" s="143"/>
      <c r="D37" s="108">
        <f>D36+D33+D30</f>
        <v>0</v>
      </c>
      <c r="E37" s="108">
        <f t="shared" ref="E37:H37" si="7">E36+E33+E30</f>
        <v>0</v>
      </c>
      <c r="F37" s="108">
        <f t="shared" si="7"/>
        <v>0</v>
      </c>
      <c r="G37" s="108">
        <f t="shared" si="7"/>
        <v>0</v>
      </c>
      <c r="H37" s="108">
        <f t="shared" si="7"/>
        <v>0</v>
      </c>
      <c r="J37" s="104"/>
    </row>
    <row r="38" spans="1:11" x14ac:dyDescent="0.2">
      <c r="A38" s="147" t="s">
        <v>49</v>
      </c>
      <c r="B38" s="168"/>
      <c r="C38" s="169"/>
      <c r="D38" s="44">
        <f>1.051*1.048*1.047*1.047*1.047*1.047*1.047</f>
        <v>1.3859999999999999</v>
      </c>
      <c r="E38" s="44">
        <f t="shared" ref="E38:H38" si="8">1.051*1.048*1.047*1.047*1.047*1.047*1.047</f>
        <v>1.3859999999999999</v>
      </c>
      <c r="F38" s="44">
        <f t="shared" si="8"/>
        <v>1.3859999999999999</v>
      </c>
      <c r="G38" s="44">
        <f t="shared" si="8"/>
        <v>1.3859999999999999</v>
      </c>
      <c r="H38" s="44">
        <f t="shared" si="8"/>
        <v>1.3859999999999999</v>
      </c>
    </row>
    <row r="39" spans="1:11" ht="12.75" customHeight="1" x14ac:dyDescent="0.2">
      <c r="A39" s="147" t="s">
        <v>93</v>
      </c>
      <c r="B39" s="148"/>
      <c r="C39" s="149"/>
      <c r="D39" s="45">
        <f>D37*D38</f>
        <v>0</v>
      </c>
      <c r="E39" s="45">
        <f t="shared" ref="E39:H39" si="9">E37*E38</f>
        <v>0</v>
      </c>
      <c r="F39" s="45">
        <f t="shared" si="9"/>
        <v>0</v>
      </c>
      <c r="G39" s="45">
        <f t="shared" si="9"/>
        <v>0</v>
      </c>
      <c r="H39" s="45">
        <f t="shared" si="9"/>
        <v>0</v>
      </c>
    </row>
    <row r="40" spans="1:11" x14ac:dyDescent="0.2">
      <c r="A40" s="1">
        <v>11</v>
      </c>
      <c r="B40" s="39"/>
      <c r="C40" s="42" t="s">
        <v>42</v>
      </c>
      <c r="D40" s="43">
        <f>D39*1%</f>
        <v>0</v>
      </c>
      <c r="E40" s="43">
        <f t="shared" ref="E40:G40" si="10">E39*1%</f>
        <v>0</v>
      </c>
      <c r="F40" s="43">
        <f t="shared" si="10"/>
        <v>0</v>
      </c>
      <c r="G40" s="43">
        <f t="shared" si="10"/>
        <v>0</v>
      </c>
      <c r="H40" s="43">
        <f>SUM(D40:G40)</f>
        <v>0</v>
      </c>
    </row>
    <row r="41" spans="1:11" s="4" customFormat="1" ht="16.5" customHeight="1" x14ac:dyDescent="0.2">
      <c r="A41" s="40"/>
      <c r="B41" s="150" t="s">
        <v>43</v>
      </c>
      <c r="C41" s="151"/>
      <c r="D41" s="107">
        <f>D39+D40</f>
        <v>0</v>
      </c>
      <c r="E41" s="107">
        <f t="shared" ref="E41:H41" si="11">E39+E40</f>
        <v>0</v>
      </c>
      <c r="F41" s="107">
        <f t="shared" si="11"/>
        <v>0</v>
      </c>
      <c r="G41" s="107">
        <f t="shared" si="11"/>
        <v>0</v>
      </c>
      <c r="H41" s="107">
        <f t="shared" si="11"/>
        <v>0</v>
      </c>
    </row>
    <row r="42" spans="1:11" ht="18" customHeight="1" x14ac:dyDescent="0.2">
      <c r="A42" s="23">
        <v>12</v>
      </c>
      <c r="B42" s="24"/>
      <c r="C42" s="24" t="s">
        <v>23</v>
      </c>
      <c r="D42" s="108">
        <f>D41*0.2</f>
        <v>0</v>
      </c>
      <c r="E42" s="108">
        <f>E41*0.2</f>
        <v>0</v>
      </c>
      <c r="F42" s="108">
        <f>F41*0.2</f>
        <v>0</v>
      </c>
      <c r="G42" s="108">
        <f>G41*0.2</f>
        <v>0</v>
      </c>
      <c r="H42" s="108">
        <f>H41*0.2</f>
        <v>0</v>
      </c>
      <c r="K42" s="41"/>
    </row>
    <row r="43" spans="1:11" s="33" customFormat="1" ht="18" customHeight="1" x14ac:dyDescent="0.2">
      <c r="A43" s="99"/>
      <c r="B43" s="133" t="s">
        <v>29</v>
      </c>
      <c r="C43" s="134"/>
      <c r="D43" s="108">
        <f>D41+D42</f>
        <v>0</v>
      </c>
      <c r="E43" s="108">
        <f>E41+E42</f>
        <v>0</v>
      </c>
      <c r="F43" s="108">
        <f>F41+F42</f>
        <v>0</v>
      </c>
      <c r="G43" s="108">
        <f>G41+G42</f>
        <v>0</v>
      </c>
      <c r="H43" s="108">
        <f>H41+H42</f>
        <v>0</v>
      </c>
    </row>
    <row r="44" spans="1:11" x14ac:dyDescent="0.2">
      <c r="A44" s="16"/>
      <c r="B44" s="17"/>
      <c r="C44" s="17"/>
      <c r="D44" s="34"/>
      <c r="E44" s="34"/>
      <c r="F44" s="34"/>
      <c r="G44" s="34"/>
      <c r="H44" s="34"/>
    </row>
    <row r="45" spans="1:11" s="36" customFormat="1" ht="21" customHeight="1" x14ac:dyDescent="0.2">
      <c r="A45" s="130" t="s">
        <v>35</v>
      </c>
      <c r="B45" s="130"/>
      <c r="C45" s="130"/>
      <c r="D45" s="35"/>
      <c r="E45" s="35"/>
      <c r="F45" s="35"/>
      <c r="G45" s="35"/>
      <c r="H45" s="35"/>
    </row>
    <row r="46" spans="1:11" s="36" customFormat="1" ht="14.25" customHeight="1" x14ac:dyDescent="0.2">
      <c r="A46" s="131" t="s">
        <v>41</v>
      </c>
      <c r="B46" s="131"/>
      <c r="C46" s="131"/>
      <c r="D46" s="35"/>
      <c r="E46" s="35"/>
      <c r="F46" s="35"/>
      <c r="G46" s="132" t="s">
        <v>34</v>
      </c>
      <c r="H46" s="132"/>
    </row>
    <row r="47" spans="1:11" s="37" customFormat="1" ht="12.75" customHeight="1" x14ac:dyDescent="0.2">
      <c r="A47" s="129" t="s">
        <v>24</v>
      </c>
      <c r="B47" s="129"/>
      <c r="C47" s="129"/>
      <c r="D47" s="129"/>
      <c r="E47" s="129"/>
      <c r="F47" s="129"/>
      <c r="G47" s="129"/>
      <c r="H47" s="129"/>
    </row>
    <row r="48" spans="1:11" s="36" customFormat="1" ht="21" customHeight="1" x14ac:dyDescent="0.2">
      <c r="A48" s="130" t="s">
        <v>36</v>
      </c>
      <c r="B48" s="130"/>
      <c r="C48" s="130"/>
      <c r="D48" s="35"/>
      <c r="E48" s="35"/>
      <c r="F48" s="35"/>
      <c r="G48" s="35"/>
      <c r="H48" s="35"/>
    </row>
    <row r="49" spans="1:8" s="36" customFormat="1" ht="37.5" customHeight="1" x14ac:dyDescent="0.2">
      <c r="A49" s="132" t="s">
        <v>110</v>
      </c>
      <c r="B49" s="132"/>
      <c r="C49" s="132"/>
      <c r="D49" s="35"/>
      <c r="E49" s="35"/>
      <c r="F49" s="35"/>
      <c r="G49" s="132" t="s">
        <v>111</v>
      </c>
      <c r="H49" s="132"/>
    </row>
    <row r="50" spans="1:8" s="37" customFormat="1" ht="15.6" customHeight="1" x14ac:dyDescent="0.2">
      <c r="A50" s="129" t="s">
        <v>24</v>
      </c>
      <c r="B50" s="129"/>
      <c r="C50" s="129"/>
      <c r="D50" s="129"/>
      <c r="E50" s="129"/>
      <c r="F50" s="129"/>
      <c r="G50" s="129"/>
      <c r="H50" s="129"/>
    </row>
    <row r="51" spans="1:8" x14ac:dyDescent="0.2">
      <c r="C51" s="5"/>
    </row>
    <row r="56" spans="1:8" x14ac:dyDescent="0.2">
      <c r="H56" s="105">
        <f>H43+'[2]Сводный сметный расчет'!$H$42</f>
        <v>1976.4715799999999</v>
      </c>
    </row>
  </sheetData>
  <mergeCells count="48">
    <mergeCell ref="A11:H11"/>
    <mergeCell ref="C1:G1"/>
    <mergeCell ref="A3:C3"/>
    <mergeCell ref="E3:H3"/>
    <mergeCell ref="A4:C4"/>
    <mergeCell ref="A5:D5"/>
    <mergeCell ref="E5:H5"/>
    <mergeCell ref="A6:D6"/>
    <mergeCell ref="E6:H6"/>
    <mergeCell ref="A8:H8"/>
    <mergeCell ref="A9:H9"/>
    <mergeCell ref="C10:E10"/>
    <mergeCell ref="A13:A16"/>
    <mergeCell ref="B13:B16"/>
    <mergeCell ref="C13:C16"/>
    <mergeCell ref="D13:G13"/>
    <mergeCell ref="H13:H16"/>
    <mergeCell ref="D14:D16"/>
    <mergeCell ref="E14:E16"/>
    <mergeCell ref="F14:F16"/>
    <mergeCell ref="G14:G16"/>
    <mergeCell ref="A31:H31"/>
    <mergeCell ref="B36:C36"/>
    <mergeCell ref="B20:C20"/>
    <mergeCell ref="A21:H21"/>
    <mergeCell ref="B22:C22"/>
    <mergeCell ref="A23:H23"/>
    <mergeCell ref="B33:C33"/>
    <mergeCell ref="A34:H34"/>
    <mergeCell ref="A18:H18"/>
    <mergeCell ref="B30:C30"/>
    <mergeCell ref="B26:C26"/>
    <mergeCell ref="A27:H27"/>
    <mergeCell ref="B29:C29"/>
    <mergeCell ref="B25:C25"/>
    <mergeCell ref="B37:C37"/>
    <mergeCell ref="A50:H50"/>
    <mergeCell ref="A38:C38"/>
    <mergeCell ref="A39:C39"/>
    <mergeCell ref="A45:C45"/>
    <mergeCell ref="A46:C46"/>
    <mergeCell ref="G46:H46"/>
    <mergeCell ref="A47:H47"/>
    <mergeCell ref="A48:C48"/>
    <mergeCell ref="A49:C49"/>
    <mergeCell ref="G49:H49"/>
    <mergeCell ref="B41:C41"/>
    <mergeCell ref="B43:C43"/>
  </mergeCells>
  <pageMargins left="0.43307086614173229" right="0.23622047244094491" top="0.51181102362204722" bottom="0.43307086614173229" header="0.31496062992125984" footer="0.31496062992125984"/>
  <pageSetup paperSize="9" scale="94" fitToHeight="2" orientation="landscape" r:id="rId1"/>
  <headerFooter alignWithMargins="0">
    <oddHeader>&amp;LГРАНД-Смета 2019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21</vt:i4>
      </vt:variant>
    </vt:vector>
  </HeadingPairs>
  <TitlesOfParts>
    <vt:vector size="31" baseType="lpstr">
      <vt:lpstr>Свод</vt:lpstr>
      <vt:lpstr>2020  факт</vt:lpstr>
      <vt:lpstr>2021г</vt:lpstr>
      <vt:lpstr>2022г</vt:lpstr>
      <vt:lpstr>2023г</vt:lpstr>
      <vt:lpstr>2024г</vt:lpstr>
      <vt:lpstr>2025г</vt:lpstr>
      <vt:lpstr>2026г</vt:lpstr>
      <vt:lpstr>2027г</vt:lpstr>
      <vt:lpstr>цена МАТ. и ОБОР. по ТКП</vt:lpstr>
      <vt:lpstr>'2021г'!Print_Titles</vt:lpstr>
      <vt:lpstr>'2022г'!Print_Titles</vt:lpstr>
      <vt:lpstr>'2023г'!Print_Titles</vt:lpstr>
      <vt:lpstr>'2024г'!Print_Titles</vt:lpstr>
      <vt:lpstr>'2025г'!Print_Titles</vt:lpstr>
      <vt:lpstr>'2026г'!Print_Titles</vt:lpstr>
      <vt:lpstr>'2027г'!Print_Titles</vt:lpstr>
      <vt:lpstr>'2021г'!Заголовки_для_печати</vt:lpstr>
      <vt:lpstr>'2022г'!Заголовки_для_печати</vt:lpstr>
      <vt:lpstr>'2023г'!Заголовки_для_печати</vt:lpstr>
      <vt:lpstr>'2024г'!Заголовки_для_печати</vt:lpstr>
      <vt:lpstr>'2025г'!Заголовки_для_печати</vt:lpstr>
      <vt:lpstr>'2026г'!Заголовки_для_печати</vt:lpstr>
      <vt:lpstr>'2027г'!Заголовки_для_печати</vt:lpstr>
      <vt:lpstr>'2021г'!Область_печати</vt:lpstr>
      <vt:lpstr>'2022г'!Область_печати</vt:lpstr>
      <vt:lpstr>'2023г'!Область_печати</vt:lpstr>
      <vt:lpstr>'2024г'!Область_печати</vt:lpstr>
      <vt:lpstr>'2025г'!Область_печати</vt:lpstr>
      <vt:lpstr>'2026г'!Область_печати</vt:lpstr>
      <vt:lpstr>'2027г'!Область_печати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Nikitenko</dc:creator>
  <cp:lastModifiedBy>Решетняк Маргарита Игоревна</cp:lastModifiedBy>
  <cp:lastPrinted>2021-01-13T12:45:19Z</cp:lastPrinted>
  <dcterms:created xsi:type="dcterms:W3CDTF">2002-03-25T05:35:56Z</dcterms:created>
  <dcterms:modified xsi:type="dcterms:W3CDTF">2022-09-26T06:23:16Z</dcterms:modified>
</cp:coreProperties>
</file>